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T:\Tapio Oy - Konsultointi\2. Projektit\2. Käynnissä\2021\1087_Vastuullista liiketoimintaa tuhkasta\Viestintä\"/>
    </mc:Choice>
  </mc:AlternateContent>
  <xr:revisionPtr revIDLastSave="0" documentId="13_ncr:1_{83C7C099-DAC0-4C74-B2F1-0231989E81FA}" xr6:coauthVersionLast="47" xr6:coauthVersionMax="47" xr10:uidLastSave="{00000000-0000-0000-0000-000000000000}"/>
  <bookViews>
    <workbookView xWindow="-22320" yWindow="852" windowWidth="21600" windowHeight="11388" tabRatio="947" xr2:uid="{00000000-000D-0000-FFFF-FFFF00000000}"/>
  </bookViews>
  <sheets>
    <sheet name="Materiaalilaskuri" sheetId="23" r:id="rId1"/>
    <sheet name="Tuhkamurskelaskuri" sheetId="29" r:id="rId2"/>
    <sheet name="Rumpu- ja kaltevuuslaskuri" sheetId="24" r:id="rId3"/>
    <sheet name="Kaarrelaskuri" sheetId="25" r:id="rId4"/>
    <sheet name="Kaarremittari" sheetId="27" r:id="rId5"/>
    <sheet name="Vuosikello" sheetId="22" r:id="rId6"/>
    <sheet name="Tehtäväkortit" sheetId="26" r:id="rId7"/>
    <sheet name="Tiesanasto" sheetId="30"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29" l="1"/>
  <c r="C5" i="29" s="1"/>
  <c r="C10" i="29" s="1"/>
  <c r="B5" i="29"/>
  <c r="B10" i="29" s="1"/>
  <c r="AM9" i="27"/>
  <c r="AM11" i="27" s="1"/>
  <c r="AG7" i="27"/>
  <c r="AI7" i="27" s="1"/>
  <c r="AJ7" i="27" s="1"/>
  <c r="AK7" i="27" s="1"/>
  <c r="AE3" i="27"/>
  <c r="AE4" i="27" s="1"/>
  <c r="B13" i="25"/>
  <c r="B9" i="25" s="1"/>
  <c r="B10" i="25" s="1"/>
  <c r="D6" i="25" s="1"/>
  <c r="B11" i="25" s="1"/>
  <c r="B12" i="25" s="1"/>
  <c r="D7" i="25" s="1"/>
  <c r="E14" i="24"/>
  <c r="E8" i="24"/>
  <c r="C12" i="23"/>
  <c r="C9" i="23"/>
  <c r="E7" i="23"/>
  <c r="D10" i="29" l="1"/>
  <c r="D8" i="29"/>
  <c r="D9" i="29" s="1"/>
  <c r="AF3" i="27"/>
  <c r="AF4" i="27" s="1"/>
  <c r="AG4" i="27" s="1"/>
  <c r="AH7" i="27" s="1"/>
  <c r="AH9" i="27" s="1"/>
  <c r="AK9" i="27"/>
  <c r="AK11" i="27" s="1"/>
  <c r="AL7" i="27"/>
  <c r="AL9" i="27" s="1"/>
  <c r="AL11" i="27" s="1"/>
  <c r="AH10" i="27" s="1"/>
  <c r="E10" i="23"/>
  <c r="E13" i="23" s="1"/>
  <c r="E6" i="23"/>
  <c r="E14" i="23"/>
  <c r="E12" i="23"/>
  <c r="B14" i="25"/>
  <c r="E11" i="23" l="1"/>
  <c r="B15" i="25"/>
  <c r="D8" i="25" s="1"/>
  <c r="C9" i="29"/>
  <c r="B9" i="29"/>
  <c r="AH11" i="27"/>
  <c r="D7" i="27" s="1"/>
  <c r="E15" i="23"/>
  <c r="C13" i="23" s="1"/>
  <c r="C15" i="23" s="1"/>
  <c r="C17" i="23" s="1"/>
</calcChain>
</file>

<file path=xl/sharedStrings.xml><?xml version="1.0" encoding="utf-8"?>
<sst xmlns="http://schemas.openxmlformats.org/spreadsheetml/2006/main" count="338" uniqueCount="313">
  <si>
    <t>m</t>
  </si>
  <si>
    <t>Tieosajako</t>
  </si>
  <si>
    <t>tm</t>
  </si>
  <si>
    <t>t</t>
  </si>
  <si>
    <t>jm</t>
  </si>
  <si>
    <t>kpl</t>
  </si>
  <si>
    <t>Käsite</t>
  </si>
  <si>
    <t>Määritelmä</t>
  </si>
  <si>
    <t>Geovahviste</t>
  </si>
  <si>
    <t>Kankaita, verkkoja tai kennostoja jotka lisäävät kantavuutta</t>
  </si>
  <si>
    <t>Hoito</t>
  </si>
  <si>
    <t>Toimenpiteet, joiden avulla varmistetaan liikenteen sujuminen. Hoitotoimenpiteillä ei yleensä vaikuteta tien rakenteisiin.</t>
  </si>
  <si>
    <t>Jäälinssi</t>
  </si>
  <si>
    <t>Tien rakenteen sisään syntyvä jäämuodostelma</t>
  </si>
  <si>
    <t>Kemera - tuki</t>
  </si>
  <si>
    <t>Kestävän metsätalouden rahoituslain mukainen tuki</t>
  </si>
  <si>
    <t>Kulutuskerros</t>
  </si>
  <si>
    <t>Tien pintakerros (5 – 10 cm), jonka kuntoon vaikutetaan hoidolla</t>
  </si>
  <si>
    <t>Kunnossapito</t>
  </si>
  <si>
    <t>Toimenpiteet, jotka ovat tarpeen tien pysyttämiseksi sen tarkoitusta vastaavassa kunnossa. Kunnossapito jaetaan hoito- ja kunnostustöihin.*)</t>
  </si>
  <si>
    <t>Kunnostus</t>
  </si>
  <si>
    <t>Toimenpiteet, joiden avulla korjataan tien kuluneet tai vaurioituneet rakenteet ja laitteet ennalleen.</t>
  </si>
  <si>
    <t>Laatuvaatimus</t>
  </si>
  <si>
    <t>Määrittää työn lopputuloksen teknisen laadun</t>
  </si>
  <si>
    <t>Lumipolanne</t>
  </si>
  <si>
    <t>Talven aikana tien pintaan muodostunut lumi- ja jääkerros</t>
  </si>
  <si>
    <t>Metsätie</t>
  </si>
  <si>
    <t>Murske</t>
  </si>
  <si>
    <t>Sorastuksessa käytettävä, murskaamalla tuotettu kivimateriaali</t>
  </si>
  <si>
    <t>Paannejää</t>
  </si>
  <si>
    <t>Jäätymisvaiheessa tien yli tai rummussa virtaava vesi muodostaa paksuja jääkerroksia</t>
  </si>
  <si>
    <t>Perusparantaminen</t>
  </si>
  <si>
    <t>Vanha tie korjataan käytön edellyttämälle tasolle</t>
  </si>
  <si>
    <t>Pintakelirikko</t>
  </si>
  <si>
    <t>Kulutuskerroksin (5-10 cm) pehmenemisen aiheuttama kulkukelpoisuuden vaikeutuminen</t>
  </si>
  <si>
    <t>Rakeisuuskäyrä</t>
  </si>
  <si>
    <t>Kertoo murskeen erikokoisten rakeiden suhteellisen osuuden, kuinka paljon on pieniä ja suuria rakeita</t>
  </si>
  <si>
    <t>Reunapalle</t>
  </si>
  <si>
    <t>Tien reuna on tien pintaa korkeammalla, estää veden valumisen ojiin</t>
  </si>
  <si>
    <t>Routaantuminen</t>
  </si>
  <si>
    <t>Routiminen</t>
  </si>
  <si>
    <t>Runkokelirikko</t>
  </si>
  <si>
    <t>Runkorakenteen pehmenemisen aiheuttama kulkukelpoisuuden vaikeutuminen tai kokonaan estyminen</t>
  </si>
  <si>
    <t>Sivukaltevuus</t>
  </si>
  <si>
    <t>Tien pinnan kaltevuus, mahdollistaa veden valumisen sivuojiin</t>
  </si>
  <si>
    <t>Sorastus</t>
  </si>
  <si>
    <t>Kulutuskerrosmateriaalin lisääminen murskeella</t>
  </si>
  <si>
    <t>Tiekunnan toimielimet</t>
  </si>
  <si>
    <t>Tiekunta valitsee asioiden valmistelua ja täytäntöönpanoa varten toimielimen, useimmiten kolmijäsenisen hoitokunnan, mutta toimielimenä voi olla myös toimitsijamies.</t>
  </si>
  <si>
    <t>Tien tekeminen</t>
  </si>
  <si>
    <t>Uuden tien rakentamista sekä ennestään olevan tien siirtämistä, levittämistä ja muuta perusparantamista</t>
  </si>
  <si>
    <t>Tienpito</t>
  </si>
  <si>
    <t>Teiden tekeminen ja kunnossapito</t>
  </si>
  <si>
    <t>Tieoikeus</t>
  </si>
  <si>
    <t>Oikeus kulkuyhteyteen toisen kiinteistön alueella</t>
  </si>
  <si>
    <t>Toimitustie</t>
  </si>
  <si>
    <t>Toimitustiet ovat teitä, jotka on perustettu jossakin virallisessa toimituksessa, yleensä yksityistielain mukaisessa tietoimituksessa. Tieosakkaat voivat perustaa tiekunnan. Tietoimituksessa käyttöoikeus on voitu antaa myös muille kuin tieosakkaille.</t>
  </si>
  <si>
    <t>Sopimustie</t>
  </si>
  <si>
    <t xml:space="preserve">Sopimustiet ovat teitä, joita tehdyn sopimuksen perusteella myös muilla kuin kiinteistön omistajalla tai haltijalla on oikeus käyttää, mutta joihin kenelläkään muulla ei ole pysyvää käyttöoikeutta. </t>
  </si>
  <si>
    <t>Omatie</t>
  </si>
  <si>
    <t>Omat tiet ovat vain yhden maanomistajan tai haltijan kiinteistöillä kulkevia yksityisteitä, joita vain näillä on oikeus käyttää.</t>
  </si>
  <si>
    <t>Runkotie (Rt)</t>
  </si>
  <si>
    <t xml:space="preserve">Runkotie (Rt) on isojen metsäalueiden toimintoja varten rakennettu tie, joka kerää liikennettä alue- ja varsiteiltä. Kantavuudeltaan runkotien tulee kestää myös kevätkelirikon aikaisia raskaita kuljetuksia. </t>
  </si>
  <si>
    <t>Aluetie (At)</t>
  </si>
  <si>
    <t xml:space="preserve">Aluetie (At) on suurehkon alueen päätie, joka kerää liikennettä varsiteiltä. Se liittyy usein runkotiehen tai yleiseen tiehen. Yleensä aluetie rakennetaan kestämään syyskelirikon aikaista ja tarvittaessa myös kevätkelirikon aikaista raskasta liikennettä. </t>
  </si>
  <si>
    <t>Varsitie (Vt)</t>
  </si>
  <si>
    <t>Varsitie (Vt) palvelee leimikko- tai tilakohtaista puutavaran kuljetusta ja muuta metsätalouden tienkäyttöä. Varsitie liittyy yleensä aluetiehen, yksityiseen tiehen tai maantiehen. Kantavuudeltaan varsitien tulee kestää raskas liikenne muulloin paitsi kelirikon aikana.</t>
  </si>
  <si>
    <t>Kuntokatselmusta varten tie jaetaan liikenteellisesti ja rakenteellisesti mahdollisimman homogeenisiin osiin ja laatu, reunapalle, sivu- ja laskuojien kunto, rumpujen kunto, vesakko ja maakivet.</t>
  </si>
  <si>
    <t>Kuntokatselmus</t>
  </si>
  <si>
    <t>Kuntokatselmuksella selvitetään metsätien kunto eri kuntotekijöiden avulla. Metsätien kuntoon vaikuttavia tekijöitä ovat mm. kelirikko, pinnan laatu, päällysrakenteen riittävyys ja laatu, reunapalle, sivu- ja laskuojien kunto, rumpujen kunto, vesakko ja maakivet.</t>
  </si>
  <si>
    <t>tiemetriä</t>
  </si>
  <si>
    <t xml:space="preserve">t </t>
  </si>
  <si>
    <t>tonnia</t>
  </si>
  <si>
    <t>m³</t>
  </si>
  <si>
    <t>kuutiometriä</t>
  </si>
  <si>
    <t>kappaletta</t>
  </si>
  <si>
    <t>Vuodenaika</t>
  </si>
  <si>
    <t>Kevät</t>
  </si>
  <si>
    <t>Kesä</t>
  </si>
  <si>
    <t>Syksy</t>
  </si>
  <si>
    <t>Talvi</t>
  </si>
  <si>
    <t>Kuukausi</t>
  </si>
  <si>
    <t>Pintakelirikon ennakointi ja ehkäisy</t>
  </si>
  <si>
    <t>Pinnan muokkaus ja tasaus</t>
  </si>
  <si>
    <t>Pölynsidonta</t>
  </si>
  <si>
    <t>Sorastus ja pintamateriaalin lisäys</t>
  </si>
  <si>
    <t>Tienvarsien vesakonraivaus ja niitto</t>
  </si>
  <si>
    <t>Vaurioiden korjaukset</t>
  </si>
  <si>
    <t>Ojien hoito ja kunnostus</t>
  </si>
  <si>
    <t>Rumpujen hoito ja kunnostus</t>
  </si>
  <si>
    <t>Tiehen kuuluvien laitteiden hoito ja kunnostus</t>
  </si>
  <si>
    <t>Aurausviitoitus</t>
  </si>
  <si>
    <t>Auraus ja linkous</t>
  </si>
  <si>
    <t>Liukkauden torjunta</t>
  </si>
  <si>
    <t>Ojien ja rumpujen kunnossapito</t>
  </si>
  <si>
    <t>Siltojen tarkastukset ja hoito</t>
  </si>
  <si>
    <t>Siltojen kunnostus</t>
  </si>
  <si>
    <t>Milloin työ on tehtävä?</t>
  </si>
  <si>
    <t>Laadun mittaaminen ja toteaminen</t>
  </si>
  <si>
    <t>Määrän mittausperuste</t>
  </si>
  <si>
    <t>Työselitys</t>
  </si>
  <si>
    <t>1. Ojien hoito ja kunnostus </t>
  </si>
  <si>
    <t>2. Tienvarsivesakon raivaus ja reunapuiden poisto</t>
  </si>
  <si>
    <t>3. Rumpujen hoito ja kunnostus</t>
  </si>
  <si>
    <t>4. Metsätien auraus ja linkous, polanteenpoisto ja aurausvallin madaltaminen</t>
  </si>
  <si>
    <t>Lumen paksuus, aurausleveys sekä polanteen paksuus ja urasyvyys todetaan silmävaraisesti.</t>
  </si>
  <si>
    <t>Auratun/lingotun tien pituus ja polanteen poiston sekä vallinleikkauksen pituus metreinä</t>
  </si>
  <si>
    <t>Jos metsäteillä on pelkkää metsäliikennettä, tie hiekoitetaan vain tarvittaessa ennen hakkuita tiekunnan erillisestä määräyksestä. Jos tien varrella on asutusta tai tiellä on säännöllistä koko talviaikaista liikennettä, hiekoitus aloitetaan, kun jäinen polanne muuttuu lauhtumisen ja vesisateen johdosta liukkaaksi tai kun tie on hioutunut liukkaaksi pitkään jatkuneella pakkasella. Hiekoitusta jatketaan koko liukkaan kauden ajan.</t>
  </si>
  <si>
    <t>Hiekoituksen tai karhennuksen määrä ilmoitetaan käsitellyn tiepituuden metreinä.</t>
  </si>
  <si>
    <t>Hiekoituksen tai karhennuksen laatu todetaan silmämääräisesti.</t>
  </si>
  <si>
    <t>5. Hiekoitus (liukkauden torjunta)</t>
  </si>
  <si>
    <t>6.Tien pinnan tasaus ja reunapalteen
poisto samassa yhteydessä</t>
  </si>
  <si>
    <t>Ensimmäinen tien pintaa kuohkeuttava ja haihdutusta edistävä tasaus raskaalla lanalla tehdään heti pintakerroksen sulamisvaiheessa. Toinen lanaus tai höyläys tiehöylällä tehdään syksyllä ennen tien pinnan jäätymistä. Tasaus tehdään aina myös sorastuksen ja sekoitussuolauksen yhteydessä. Tie tasataan tarvittaessa muulloinkin, jos tielle on syntynyt pintakuivatusta tai ajamista haittaavia lätäköitä, kuoppia tai muuta epätasaisuutta. Korkea reunapalle voidaan poistaa erillisenä työnä tai matala palle voidaan poistaa myös tasauksen yhteydessä lanalla tai tietiehöylän lisäsiivellä. Reunapalle tulee poistaa, kun se alkaa padota vettä ja tielle muodostuu lätäköitä.</t>
  </si>
  <si>
    <t>Tasauksen jäljiltä tien pintakerros on tasainen. Tien pintaa on leikattu ja muokattu urien ja kuoppien pohjan tasoon saakka. Pintaan nousseet maakivet on poistettu. Tie on muotoiltu keskeltä reunoille viettäväksi siten, että sivukaltevuus on noin 4 %. (Neljä metriä leveällä tiellä keskikohta on 8 cm tien reunoja ylempänä). Tasauksen yhteydessä reunapalle on leikattu siten, että vesi pääsee esteettä sivuojiin.</t>
  </si>
  <si>
    <t>Tasausjäljen tasaisuus ja oikea muokkaussyvyys todetaan silmävaraisesti. Muokkaussyvyyden voi myös tarkistaa mittaamalla. Sivukaltevuus todetaan silmämääräisesti tai oikolaudan avulla. Oikolautana voidaan käyttää kevyttä alumiinirakenteista oikolautaa.</t>
  </si>
  <si>
    <t>Tasatun tien pituus ja reunapalteen poiston reunapituus metreinä.</t>
  </si>
  <si>
    <t>Tasauksesta ilmoitetaan tienkäyttäjille tien alkuun laitettavalla liikennemerkillä ja sen lisäkilvellä. Tasaavissa työkoneissa on käytettävä vilkkuvaa varoitusvaloa. Kiinnityksessä ja muissa tasaukseen liittyvissä vaarallisissa työvaiheissa on noudatettava työturvallisuusmääräyksiä ja käytettävä asianmukaisia suojaimia ja huomiovaatetusta.</t>
  </si>
  <si>
    <t>7. Sorastus</t>
  </si>
  <si>
    <t>Sorastetun tien pituus metreinä.</t>
  </si>
  <si>
    <t>8. Vaurioiden korjaukset</t>
  </si>
  <si>
    <t>Äkillisten vaurioiden korjauksissa määrämittausperusteena ovat käytettyjen materiaalien ja korjaustöiden todelliset kustannukset. Kiireettömiin korjaustöihin tiekunta tekee tai teettää suppean korjaussuunnitelman, josta vauriokohteiden korjaustöistä vastaava urakoitsija tekee korjaustöiden tarjouksen, jonka pohjalta määräytyvät määrän mittausperusteet.</t>
  </si>
  <si>
    <t>9. Pölynsidonta</t>
  </si>
  <si>
    <t>Metsäteillä pölynsidontaa tehdään keväällä tiekunnan määrittelemissä paikoissa tien pinnan kevättasauksen yhteydessä, kun pintakelirikko on kuivunut. Pölynsidontaa voidaan tehdä myös keväällä tehtävän sorastuksen yhteydessä. Pölynsidonta uusitaan tarvittaessa kesän aikana pölyävissä kohteissa.</t>
  </si>
  <si>
    <t>Pölynsidonnan jälkeen tie pölisee vain vähäisessä määrin.</t>
  </si>
  <si>
    <t>Pölyäminen todetaan silmämääräisesti.</t>
  </si>
  <si>
    <t>Määrän mittausperusteena on pölynsidonnan tiepituus metreinä.</t>
  </si>
  <si>
    <t>Pölynsidonnasta tulee varoittaa tien käyttäjiä tielle asetettavalla liikennemerkillä. Levityskoneessa tulee olla vilkkuva varoitusvalo.
Suolan varastoinnissa, käsittelyssä ja levityksessä tulee noudattaa työstä annettuja työtuvallisuusmääräyksiä ja rakennustyön järjestysohjeita sekä käytettävä asianmukaisia suojaimia ja huomiovaatetusta.</t>
  </si>
  <si>
    <t>10. Aurausviitoitus</t>
  </si>
  <si>
    <t>Aurausviitan suositeltava läpimitatta on 1,5 – 3,0 cm ja pituus 1,5 – 2,0 m. Muovisissa aurausviitoissa suositellaan käytettäväksi heijastinteippiä.</t>
  </si>
  <si>
    <t>Aurausviitoituksen kelpoisuus todetaan silmämääräisesti</t>
  </si>
  <si>
    <t>Aurausviitoitetun tieosan pituus metreissä.</t>
  </si>
  <si>
    <t>Mittayksikkönä käytetään rumpujen hoidossa puhdistettujen rumpujen lukumäärää ja pienissä rumpujen korjauksissa rumpumateriaalien ja korjaustöiden toteutuneita kustannuksia.
Laajemmista rumpujen korjauksista voidaan tehdä omat suunnitelmat, joiden pohjalta hoitourakoitsija antaa niistä tiekunnalle erillisen hintatarjouksen. Korjaustyöt vaativat aina ennen laajempien korjaustöiden aloittamista tiekunnan erillisen työtilauksen, työtilauksen voimassaoloajan ja sopimisen maksuperusteista.</t>
  </si>
  <si>
    <t>Hiekoitusajoneuvoissa on käytettävä vilkkuvaa varoitusvaloa. Kuormauksessa ja muissa hiekoituksen työvaiheissa on noudatettava työturvallisuusmääräyksiä ja rakennustyön järjestysohjeita sekä käytettävä asianmukaisia henkilönsuojaimia ja huomiovaatetusta.</t>
  </si>
  <si>
    <t>Aurausmerkkien asettamisesta on varoitettava muita teillä liikkujia liikennemerkillä. Viittoja kuljettavassa ja mahdollisesti kairaavassa ajoneuvossa on käytettävä vilkkuvaa varoitusvaloa. Työkoneen kanssa työskennellessä ja muissa vaarallisissa töissä tulee noudattaa työturvallisuusmääräyksiä ja rakennustyön järjestysohjeita. Työssä on käytettävä asianmukaisia henkilönsuojaimia ja huomiovaatetusta.</t>
  </si>
  <si>
    <t>Ojien perkaamisen jälkeen tien kuivatus toimii moitteettomasti. Sivuojat ovat puhtaita maaaineksista tai muista tukkeutumista tai veden virtaamista haitanneista esteistä. Sivuojien pohja on tasainen eikä vesi seiso ojassa kuivatusta haittaavasti. Luiskat ovat mahdollisimman tasaiset ja oikeassa kaltevuudessa eikä tien runko ole liikaa kaventunut sivuojan perkaamisen johdosta. Laskuojat on perattu ja niistä on poistettu kaatuneet puut tai puutavaran kuljetuksissa ojan ylityksessä käytetty puutavara. Laskuojaa on tarvittaessa kaivettu niin pitkälti, että se ei padota vettä sivuojissa.</t>
  </si>
  <si>
    <t>Tien käyttäjiä varoitetaan ojan perkaustyöstä tien alkuun ja työmaan kohdalle laitettavalla liikennemerkillä ja sen lisäkilvellä. Työmaa erotetaan tarvittaessa liikenteeltä puomeilla tai vastaavilla sulkulaitteilla. Tarvittaessa käytetään liikenteenohjaajaa.
Ojien perkauksessa sekä siihen liittyvissä nostoissa ja muissa vaarallisissa työvaiheissa noudatetaan työturvallisuusmääräyksiä ja rakennustyön järjestysohjeita sekä käytetään asianmukaisia henkilönsuojaimia ja huomiovaatetusta.</t>
  </si>
  <si>
    <t>Vesakon raivauksen jälkeen tiealueella oleva heinä ja ruohokasvillisuus, vesakko tai reunapuut eivät haittaa näkyvyyttä, liikennettä, kunnossapitoa tai veden virtaamista sivuojassa. Raivauksen jäljiltä kannot eivät haittaa liikennettä tai pysäköintiä tien reunassa, maastokuljetuksia, tien kunnossapitoa tai veden virtausta sivuojassa. Näkemäalueilla liittymissä, tasoristeyksissä ja kaarteissa ei ole liikenneturvallisuutta vaarantavaa vesakkoa.</t>
  </si>
  <si>
    <t>Vesakon poisto todetaan silmämääräisesti työn valmistuttua. Maanteiden liittymien ja rautatien tasoristeysten lupaehdoissa mainitut näkemäraivaukset voidaan tarkastaa mittaamalla.</t>
  </si>
  <si>
    <t>Rumpu toimii moitteettomasti eikä rumpu aiheuta avaamisen tai korjauksen jälkeen vaaraa liikenteelle, tien rakenteille eikä haitallista tulvaa ympäristössään.</t>
  </si>
  <si>
    <t>Rummun korjaus tai avaaminen todetaan silmämääräisesti.</t>
  </si>
  <si>
    <t>Rumpujen hoito
Rumpujen hoidossa rumpu tyhjennetään lietteestä ja vieraista esineistä esimerkiksi pitkällä puhdistustyökalulla tai painevedellä. Paikassa, missä rumpu padottaa sivuojavesiä, eikä rumpua saada sen särkymisen takia puhdistetuksi, tulee rakentaa uusi rumpu ja kunnostaa kyseisen kohdan laskuoja. Tällaisista töistä sovitaan erikseen tiekunnan ja urakoitsijan kesken.
Rummun jäätymiseen voidaan varautua jo syksyllä peittämällä rummun päät havuilla tai muulla eristävällä materiaalilla, jotta pakkasilma ei pääse putkeen. Rumpuun voidaan myös asentaa ohut muoviputki, jonka päät on nostettu pystyyn. Keväällä putkeen kaadetaan kuumaa vettä, jolloin putki voidaan vetää pois ja reiän läpi kulkeva vesi avaa rummun. Jäätynyt rumpu voidaan avata myös höyrynkehittimen painehöyryllä. Höyrykehittimen höyryputki työnnetään rummun läpi, jonka jälkeen virtaava vesi avaa rummun laajentamalla syntynyttä reikää. Tällaisista ennakoivista toimenpiteistä ja niiden maksuperusteista sovitaan erikseen tiekunnan ja urakoitsijan kesken. Rumpujen kunnostus
Laajemmista rumpujen kunnostuksista tulee tehdä suunnitelma, jonka pohjalta tiekunta voi pyytää urakoitsijalta tarjouksen. Tiekunta päättää korjauksesta. Betonirumpu, jonka renkaat ovat irronneet toisistaan ja materiaalin valuminen rummun sisään on aiheutunut tielle reikiä tai rummun tukkeutumista, voidaan korjata sujuttamalla rumpuun muovi tai teräsputki.
Laajemmassa korjaustyössä rumpu voidaan kaivaa esiin, sitoa renkaat toisiinsa sideraudoilla ja vaihtaa tarvittaessa rummun aluspuut.
Pahasti rikkoutunut rumpu tai puhki kulunut teräsrumpu korvataan uudella rumpuputkella tiekunnan laatiman/laadittaman suunnitelman mukaisesti. Tiekunta pyytää työstä erillisen tarjouksen.
Paikassa, missä tulva toistuvasti nostaa vettä tielle, tulee asentaa suurempi rumpu tai lisätä hieman olemassa olevaa rumpuputkea korkeammalle tulvaputki. Uuden rummun asennuksessa käytetään muovi ja teräsrumpujen sivutäytössä kivetöntä materiaalia, joka tiivistetään hyvin. Rumpukaivanto peitetään kivettömillä kaivumailla. Tällaisista korjaustöistä tiekunta pyytää erillisen tarjouksen.</t>
  </si>
  <si>
    <t>Tien käyttäjiä on varoitettava välittömästi liikenneturvallisuutta vaarantavasta rumpurikoista tai tien yli tulvivasta vedestä. Tiehen syntynyt reikä merkitään reikään pystyyn työnnetyllä riu’ulla tai vastaavalla ja tien alussa varoitetaan liikennemerkillä vaurioista. Rumputyömaasta varoitetaan liikennemerkillä tien alussa ja ennen työmaata. Työmaa erotetaan liikenteeltä puomeilla tai sulkuaidoilla. Tarvittaessa käytetään liikenteen ohjaajaa tai suljetaan tie kyseiseltä kohdalta työn ajaksi. Koneiden kanssa työskenneltäessä, nostoissa, kaivannoissa työskenneltäessä ja vastaavissa vaarallisissa työvaiheissa noudatetaan työturvallisuusmääräyksiä ja rakennustyön järjestysohjeita. Työntekijöiden tulee käyttää työssä asianmukaisia henkilönsuojaimia ja huomiovaatetusta.</t>
  </si>
  <si>
    <t>Välittömästi aurauksen tai linkouksen jälkeen metsätien tulee olla puhdas irtolumesta ja sohjosta koko ajoradan leveydeltä. Poikkeuksellisen runsaan lumisateen aikana ja heti sen jälkeen sallitaan kolme metriä leveä aurausleveys. Auratun tienpinnan tulee olla karhennettu, mikä saadaan aikaan esimerkiksi auran tai lingon reikäterällä.
Metsätien kohtaamis ja kääntymispaikat sekä liittymät ja tarvittavat varastopaikat aurataan koko leveydeltään. Liittymien ja rautatien tasoristeysten aurausvallit on pidettävä alle metrin korkuisina.</t>
  </si>
  <si>
    <t>Auraus ja linkoustyössä on käytettävä vilkkuvaa varoitusvaloa. Auran ja lingon kiinnittämisessä ja muissa vaarallisissa töissä tulee noudattaa työturvallisuusmääräyksiä ja rakennustyön järjestysohjeita. Työssä on käytettävä asianmukaisia henkilönsuojaimia ja huomiovaatetusta.</t>
  </si>
  <si>
    <t>Tie on hiekoitettu tai polanne karhennettu koko ajoradan leveydeltä. Linjahiekoituksessa työ on tehty koko tien pituudelta ja pistehiekoituksessa vain riskipaikoissa kuten mäissä ja mutkissa, liittymissä ja rautatien tasoristeyksissä.
Hiekoituksessa käytetään maksimiraekooltaan 8 mm:n sora tai kalliomursketta tai myös karkeaa luonnonhiekkaa.</t>
  </si>
  <si>
    <t>Hiekoituksessa voidaan käyttää lautaslevitintä tai telalevitintä. Polanteen karhennuksessa käytetään karhentavalla reikäterällä varustettua traktoriauraa tai traktorin alusterää, taikka kuormaauton alusterää.
Pistehiekoituksessa hiekka voidaan säilyttää tien varrella hiekkalaatikoissa. Laatikon edusta on pidettävä puhtaana lumesta. Hiekkalaatikko eristetään maasta ja täytetään kuivalla hiekoitusmurskeella, joka ei jäädy ja paakkuunnu helposti.</t>
  </si>
  <si>
    <t>Tien muotoilussa sivukaltevaksi ja reunapalteen poistossa käytetään tiehöylää tai riittävän painavaa ja riittävillä säädöillä varustettua lanaa. Lanan vetotraktorin massan tulisi olla vähintään 6000 kg, tehon 110 kW ja lanan massan vähintään 3000 kg.
Tien muotoiluun ja palteen poistoon tarkoitetuissa lanassa tulee olla leikkaavan terän aurauskulman, poikkileikkauskulman ja terän irrotuskulman säätömahdollisuus. Reunapalteen poistoa ja sisäluiskan tasoittamista varten lanassa tulee olla lisäsiipi.
Käytettävällä lanalla pitää pystyä irrottamaan, kuohkeuttamaan ja siirtämään tiemateriaaleja poikkisuunnassa sekä muotoilemaan tien pinta oikeaan sivukaltevuuteen Lanauksessa tien pinta jyrätään lanan taakse kiinnitetyllä pyörärivistöllä tai kuormaauton pyörillä. Edellä mainittuja kevyempiä ja vähemmillä säädöillä varustettua lanaa voidaan käyttää ajetun materiaalin tasaamiseenKuormaauton tai traktorin alusterällä voidaan tehdä lyhyitä tasoituksia ja muotoiluja.
Yksittäisten kuoppien tasoittamiseen voidaan käyttää lapiopaikkausta urakoitsijan kulutuskerrosmateriaalilla. (Maksimiraekoko 16 mm.) Kuoppien tasoitustarve syntyy nopeasti runsaiden sateiden aikana, jolloin vesi ja auton pyörien iskut irrottavat tien pinnasta hienoainesta, joka on pitänyt rakenteen tiiviinä. Urakoitsijan tulee ryhtyä omaaloitteisesti yksittäisten kuoppien tasaukseen. Laajemmista tasausta vaativissa paikkauksista sovitaan tiekunnan edustajan kanssa.</t>
  </si>
  <si>
    <t>Metsätie sorastetaan, kun kulutuskerroksen paksuus on pudonnut alle puoleen kerroksessa käytetyn murskeen maksimiraekoosta, kuitenkin viimeistään silloin, kun kulutuskerrosta on jäljellä enää 2 cm:n kerros.</t>
  </si>
  <si>
    <t>Sorastuksen jäljiltä tiellä on tasaisesti levitettynä ja tiivistettynä vähintään 5 cm:n kulutuskerros. Tien sivukaltevuuden tulee suoralla olla noin 4 %. Tällöin neljä metriä leveän ajoradan reuna on noin 8 cm tien keskikohtaa alempana. Kiviaineksena käytetään maksimiraekooltaan 16 mm:n sora, moreeni tai kalliomursketta. Vähäliikenteisillä metsäteillä voidaan käyttää maksimiraekooltaan 2125 mm:n mursketta. Murskeen rakeisuuden tulee täyttää kulutuskerrosmurskeen laatuvaatimukset ja siinä tulee olla riittävästi hienoainesta. Hienoaineksien määrän tulee olla murskeen seulontakäyrässä 0,063 mm:n seulan kohdalla 814 %. Urakoitsijan on hyväksytettävä käytettävä murske tiekunnalla.</t>
  </si>
  <si>
    <t>Sorastuksen tasaisuus, tiiveys, sivukaltevuus ja kerroksen paksuus arvioidaan silmämääräisesti. Sivukaltevuus ja sorastuskerroksen paksuus voidaan myös mitata. Sivukaltevuuden mittaamisessa käytetään esimerkiksi kevyttä alumiinirakenteista oikolautaa. Kiviaineksen laatu todetaan murskeen seulontakäyristä ja silmämääräisesti, että se vastaa edellä esitettyjä laatuvaatimuksia.</t>
  </si>
  <si>
    <t>Metsätie sorastetaan sen pinnan ollessa kostea keväällä tai myöhäissyksyllä. Keväällä sorastukseen tai pelkkään lanaukseen voidaan yhdistää viljelysten, pihapiirien tai energiapuuvarastojen kohdalla pölynsidontaaineen (normaalisti kalsiumkloridi) levitys ja sekoittaminen pintakerrokseen. Pölynsidonnasta on oma tehtäväkortti no 9.
Ennen sorastusta tien pinta karhennetaan ja muotoillaan raskaalla lanalla oikeaan, noin 4 %:n sivukaltevuuteen. Murskesora levitetään yhdellä levityskerralla matoksi kuormaauton tai traktorin lavalta. Levityksen jälkeen uusi ja vanha kulutuskerros sekoitetaan vielä lanalla tai kuormaauton tai traktorin alusterällä. Lanan perään asennetulla pyörärivillä saadaan hyvä tiivistystulos. Näiden puuttuessa kerros tiivistetään kuormaauton renkailla ajamalla.</t>
  </si>
  <si>
    <t>Sorastustyöstä varoitetaan tiellä liikkujia tien alkuun laitetulla liikennemerkillä ja sen lisäkilvellä. Levittävissä ja lanaa vetävissä ajoneuvoissa on käytettävä vilkkuvaa varoitusvaloa ja tarvittaessa tulee käyttää liikenteen ohjaajaa. Koneiden ja laitteiden kanssa työskennellessä sekä muissa vaarallisissa töissä on noudatettava työsuojelumääräyksiä ja rakennustyön järjestysohjeita sekä käytettävä asianmukaisia henkilönsuojaimia ja huomiovaatetusta.</t>
  </si>
  <si>
    <t>Tien kohdan tulee korjauksen jälkeen olla vähintään vauriota edeltäneellä tasolla.
• Rankkasateen tai tulvan syövyttämään tienkohta on korjattu vaurioita edeltäneen rakenteen mukaiseksi.
• Tien rakennekerrokset on korjauksessa uusittu ja päällysrakenteen pinta on tasainen.
• Tien päällysrakenteeseen ei ole jäänyt maakiviä eikä routivaa materiaalia.
• Sivuojat, rummut ja laskuojat on puhdistettu vaurion aiheuttamasta liettymisestä.
• Rikkoutuneet tien varusteet kuten kaiteet, reunapaalut, puomit ja liikennemerkit on korjattu tai vaihdettu uusiin varusteisiin.</t>
  </si>
  <si>
    <t>• Vauriokohdan penkereiden ja päällysrakenteen sekä routavaurioiden korjaaminen ja maakivien poisto todetaan silmämääräisesti ja tarvittaessa mittaamalla.
• Isojen vaurioiden ja syöpymien korjaaminen todetaan silmämääräisesti sekä mittaamalla rungon ja ajoradan leveys sekä päällysrakennekerrosten paksuus.
• Liettymien poisto sivuojista, rummuista ja laskuojista todetaan silmämääräisesti.
• Rikkoutuneiden tien varusteiden korjaaminen tai uusiminen sekä liikenneturvallisuuden kannalta tärkeiden varusteiden kuten liikennemerkkien oikea paikka todetaan silmämääräisesti tai mittaamalla.</t>
  </si>
  <si>
    <t>Vauriokohdan merkitseminen
Liikenneturvallisuutta vaarantavat ja ajoneuvoille vahinkoa aiheuttavat vauriot merkitään välittömästi riittävän tehokkaalla tavalla. Rumpurenkaiden siirtymisen tai rikkoutumisen aiheuttama reikä voidaan merkitä reikään työnnettävällä riu’ulla. Vaarallisen laaja vaurio merkitään varoitus tai sulkupuomeilla. Jos tien on mennyt poikki, tästä tulee ilmoittaa ja varoittaa jo tien alussa sekä syöpymän kohdalla varoitusmerkeillä, puomeilla tai sulkuaidalla. Korjauksen jälkeen varoitusmerkit on poistettava välittömästi. Maakivi, joka voi aiheuttaa vahinkoa ajoneuvoille, tulee merkitä ennen sen poistamista huomiovärillä maalaamalla.
Rikkoutuneen tai hävinneen tien varusteen kohta tulee merkitä varoituslaitteella. Rikkoutunut tai hävinnyt liikenneturvallisuuden kannalta tärkeä liikennemerkki on korvattava välittömästi tilapäisellä omalla merkillä siihen saakka, kunnes uusi tien varuste on hankittu ja pystytetty.
Suurten maakivien poisto
Pienet maakivet voidaan poistaa kevään tasausten yhteydessä raskaalla lanalla. Tiellä oleva tai sivuojassa veden virtaamista haittaava suuri maakivi kaivetaan ylös. Maakivi, jota ei kaivinkonetyönä pystytä nostamaan, räjäytetään tai rikotaan ja nostetaan pienempinä osina. Maakivien kuoppa täytetään samalla materiaalilla kuin viereinen tienkohta.
Routavaurion korjaaminen
Vaaralliset vauriot korjataan tilapäisesti tasaamalla tien kohta ja lisäämällä karkeaa 0/32 mm:n mursketta ja sen päälle vähän hienoainesta sisältävää kunnossapitomursketta. Laajemmassa kelirikkokorjausten korjaustyössä käytetään ennen uusien rakennekerrosten levittämistä niiden alla vähintään N3 laatuluokan suodatinkangasta.
Lievempiä kelirikkovauriokohtien liikennöitävyyttä voidaan parantaa myös kesähoitourakassa lanaamalla, jolloin lanaus kuohkeuttaa tien pintaa ja edistää pintakelirikkoisen tienkohdan kuivattamista.
Rankkasateen tai tulvan aiheuttama syöpymä
Lievät vesivaurion aiheuttamat kuopat ja urat paikataan murskeella tai tasoitetaan lanaamalla kuopan pohjan tasoon saakka. Kokonaan poikkisyöpyneellä tiellä myös tien runko sekä mahdollinen penger ja rumpu on rakennettava uudelleen. Korjaustöiden yhteydessä on aina tarkistettava sivuojien, rumpujen ja laskuojien kunto ja tarvittaessa puhdistettava ne liettymistä. Reunasortumien korjaukset
Reunasortumat korjataan murskemateriaalilla 0/32 mm ja tien pintamateriaalina käytetään kunnossapitomursketta 0/16 mm.</t>
  </si>
  <si>
    <t>Vaurioista varoitetaan välittömästi tien käyttäjiä edellä kohdassa: ”Vauriokohdan merkitseminen” mainitulla tavalla. Korjauksesta ilmoitetaan liikennemerkillä ja sen lisäkilvellä ennen vauriokohtaa ja tarvittaessa tien alussa.
Vauriotyömaa rajataan työmaapuomeilla tai sulkuaidoilla ja tarvittaessa käytetään liikenteen ohjaajaa. Työssä käytettävissä koneissa tulee käyttää vilkkuvaa varoitusvaloa.
Koneiden ja laitteiden kanssa tai niiden lähistöllä työskenneltäessä sekä nostoissa ja kaivannoissa työskenneltäessä ja muissa vaarallisissa työvaiheissa noudatetaan työturvallismääräyksiä ja rakennustyön järjestysohjeita. Työtekijöiden tulee käyttää asianmukaisia henkilönsuojaimia ja huomiovaatetusta.
Maakivien ja kallion räjäytystöissä noudatetaan räjäytystöiden järjestysohjeita sekä töiden vastuun edellyttämiä varotoimia henkilöiden ja omaisuuden suojelemiseksi.</t>
  </si>
  <si>
    <t>Metsäteillä pölynsidontaa tehdään yleensä vain asutuksen, puutarhojen sekä pölylle arkojen viljelysten tai puutavaravarastojen kohdalla. Pölynsidonnassa käytetään kalsiumkloridia (CaCl2) 32 %:sena liuoksena tai käytetään hiutalesuolaa. Kalsiumkloridia on saatavana 1000 kg:n suursäkeissä ja kalsiumkloridiliuosta valmiina 32 %:n liuoksena suoraan tehtaalta. Maanteiden kunnossapitoa hoitavat urakoitsijat urakoivat liuossuolausta myös yksityisteille. Hiutalesuolaa levitetään 0,5 1 tn /km/vuosi tai liuossuolaa noin 11,5 m3/km/vuosi tarvittaviin kohtiin. Keväällä tehtävässä sekoitussuolauksessa hiutalesuola levitetään kuormaauton tai traktorin perään kiinnitettävällä levittimellä. Liuossuolan levityksessä voidaan käyttää samoja levityslaitteita, joita käytetään maanteiden talviliukkauden torjunnassa. Suola levitetään ennen lanausta tai jo lanattuun karheeseen ennen sen tasoitusta. Suola sekoitetaan tasaisesti koko kulutuskerrokseen.
Suola syövyttää voimakkaasti teräsrakenteita, joten levityskalusto kannattaa pestä hyvin levityksen jälkeen.</t>
  </si>
  <si>
    <t>Aurausviitoitusta käytetään yleisesti vain sellaisilla metsäteillä, joiden varrella on asutusta tai liikennettä läpi talven. Aurausviitoitus tehdään tiekunnan määrittämänä aikana, mielellään syyskuun loppuun mennessä.</t>
  </si>
  <si>
    <t>Aurausviitat asetetaan riittävän syvään 0,10,15 metriä luiskan taitteen ulkopuolelle ja kallistetaan hieman ulospäin. Viittojen suositeltava välimatka on mutkaisella tiellä 40 m ja suoralla tieosalla 80 m. Aurausviitat voidaan asentaa käsityönä tekemällä viittaa varten tien reunaan reikä ja polkemalla viitta tiivisti paikoilleen. Viitat voidaan asentaa myös kairaavalla ajoneuvolla, jolloin on huolehdittava siitä, että viitta tulee tukevasti paikoilleen. Viitoitettaessa on varmistettava, ettei viitoituksen sisäpuolelle jää aurauskalustoa tai liikennettä haittaavia esteitä. Mikäli viitta katkeaa tai häviää, tilalle asennetaan uusi viitta. Tarvittaessa viittoja on myös oiottava. Toimenpideaika viitoituksen puutteiden korjaamisessa on yksi viikko.
Aurausviitat poistetaan toukokuun loppuun mennessä.</t>
  </si>
  <si>
    <t>Tienvarret raivataan juhannuksen jälkeen kesäheinäkuussa, jolloin vesominen on vähäisintä. Raivaus ja niittotöihin soveltuvat hyvin tehokkaat silppuavat ja murskaavat laitteet. Liikennettä tai veden kulkua sivuojissa haittaavat niitetyt tai kaadetut vesat tai rangat poistetaan tiealueelta. Poistettu tienvieripuusto kuuluu tien viereisen maa-alueen omistajalle ja maanomistajan kanssa on sovittava kaadetun puuston käsittely.</t>
  </si>
  <si>
    <t>Tienvarsivesakon raivauksesta ilmoitetaan tienkäyttäjille tien alkuun laitettavalla liikennemerkillä ja sen lisäkilvellä. Työkoneessa on käytettävä vilkkuvaa varoitusvaloa. Työkoneeseen tulee olla kiinnitettynä kilpi, jossa varoitetaan lentävistä kappaleista ja kivistä sekä ilmoitetaan vaara-alueen etäisyys työkoneesta.
Raivauspään käsittelyssä ja huollossa ja muissa raivauksen työvaiheissa on noudatettava työturvallisuusmääräyksiä ja rakennustyön järjestysohjeita sekä työssä on käytettävä asianmukaisia henkilönsuojaimia ja huomiovaatetusta.</t>
  </si>
  <si>
    <t>Vesakon poisto-osuuden pituus tien reunametreinä.</t>
  </si>
  <si>
    <t>Sivu- ja laskuojat perataan, kun veden virtaus ojissa on liettymisen, tukkeutumisen tai vesakon takia siinä määrin estynyt, että syntyy tien kuivatusta haittaavaa padotusta. Ojituksen yhteydessä tehtävää vesakon poistoa on käsitelty tehtäväkortissa 2.</t>
  </si>
  <si>
    <t>Sivu- ja laskuojien kunto todetaan silmämääräisesti työn valmistuttua.</t>
  </si>
  <si>
    <t>Mittayksikkö: Perattujen sivu- ja laskuojien pituus metreinä.
Mittaustapa: Työstä sovittaessa (hintatarjouslomakkeessa ja työaluekartassa) tilaaja ilmoittaa arvion perkattavien sivu- ja laskuojien pituudesta metreinä.</t>
  </si>
  <si>
    <t>Liikenneturvallisuutta, tien rakenteita välittömästi vaarantavat tai tieliikenteelle haitallista tulvaa aiheuttavat rummut korjataan tai avataan viipymättä. Muu rumpujen avaaminen tai korjaaminen tehdään tiekunnan pitemmän aikavälin hoito- ja kunnostussuunnitelman mukaisesti. Rumpu korjataan, jos se särkymisen takia padottaa sivuojavesiä eikä rumpua saada kuntoon hoitomenetelmin.</t>
  </si>
  <si>
    <t>Liikenneturvallisuutta, kuljetuskalustoa tai tien rakenteita uhkaavat vauriot korjataan välittömästi. Vähemmän kiireelliset korjaukset tehdään töiden tekemisen kannalta sopivana ajankohtana tai tien hoito- ja kunnostussuunnitelman mukaisesti. Rikkoutuneen rummun korjausta on käsitelty tehtäväkortissa 3: ”Rummun hoito ja kunnostus”.</t>
  </si>
  <si>
    <t>Liikenne- ja työturvallisuus</t>
  </si>
  <si>
    <t>Paino, t</t>
  </si>
  <si>
    <t>1=suositeltava 2=tarpeen vaatiessa</t>
  </si>
  <si>
    <t>Tiealueella kasvava korkea heinä- ja ruohokasvillisuus leikataan ja vesakko tai reunapuut raivataan, kun ne alkavat haitata näkyvyyttä, liikennettä, kunnossapitoa tai veden virtaamista sivuojassa. Vesakko raivataan normaalisti 1 - 3 vuoden välein.</t>
  </si>
  <si>
    <t xml:space="preserve">
Jos tiellä on pelkkää metsäliikennettä, tie aurataan tarpeen mukaan ennen hakkuita. Jos tiekunta on tien varressa olevan pysyvän asutuksen, loma-asutuksen tai tiellä olevan päivittäisen liikenteen takia päättänyt pitää metsätien auki läpi talven, aurauksessa noudatetaan tiekunnan asettamia toimenpideaikoja ja laatuvaatimuksia. Ohjeellisina kriteereinä voidaan pitää esim. seuraavia Suomen Tieyhdistyksen yksityisten teiden laatuvaatimuksia:
• Teillä sallitaan enintään 10 cm pakkaslunta tai 5 cm märkää lunta ja 5 cm sohjoa.
• Tien on oltava henkilöautolla ajettavassa kunnossa klo 622 välisenä aikana. Yöllä lumimäärä saa ylittyä, mutta liikenne ei saa kokonaan estyä.
• Tie aurataan pääsääntöisesti lumisateen jälkeen. Tarvittaessa aurataan myös lumisateen aikana, ettei maksimi lumimäärä ylity.</t>
  </si>
  <si>
    <t xml:space="preserve">
Urakoitsija päättää liikkeellelähdöstä auraukseen tai linkoukseen ilman tiekunnan määräystä. Urakkaohjelmassa on ilmoitettu metsätien aurattavien osuuksien pituus, ja liitekartassa on osoitettu aurattavat tieosat. Ensimmäisillä aurauskerroilla on noudatettava varovaisuutta, ettei tien kulutuskerros vaurioidu ja pahimmassa tapauksessa mene ojaan. Tämä estetään jättämällä polannetta suojaamaan tien pintaa. Metsätie aurataan nivelauralla, alueauralla tai lumilingolla. Aurassa ja lingossa tulisi käyttää reikäterää. Metsätien kohtaamis ja kääntymispaikat sekä liittymät ja puutavan varastointiin tarvittavat varastopaikat aurataan koko leveydeltään.Energiapuuvarastojen kohdalla on varottava, ettei kasoihin lennä jäätä tai kiviä.
Polanteen poisto
Polanteen poisto aloitetaan, kun polanne on yli 5 cm paksu tai siinä on yli 3 cm syvyiset urat. Kapeat polanneurat tai polanteen muu epätasaisuus eivät saa häiritä merkittävästi ajamista.
Polanneura ja kynnys ei saa olla jyrkkäreunainen eikä polanteen poiston työjälki saa aiheuttaa ajoneuvon haitallista ohjautuvuutta. Polanne voidaan poistaa traktorin alusterällä. Reikäterät karhentavat muutoin tasaiseksi ja liukkaaksi jäävän polanteen poistojäljen.
Aurausvallin madaltaminen
Keväällä lumivalleihin avataan lätäköiden kohdalle aukkoja sulamisvesien johtamiseksi pois. Tehokkaampi tapa on leikata pois reunapolanne ja madaltaa valleja niin, että sisäluiskan sisäreunaa paljastuu n. 0,5 metriä, jolloin syntyy luiskaan sohjooja. Aurausvallit madalletaan ja työnnetään sivuun auran lisäsiivellä tai erillisellä traktorin vallinleikkurilla. Tähän soveltuvat traktorin vallinleikkaajat.
</t>
  </si>
  <si>
    <t>Työhön kuuluu tukkeutuneiden ja madaltuneiden sivu- ja laskuojien puhdistaminen lietteestä, roudan nostattamista maakivistä sekä tieltä ja työkoneiden mahdollisista ojan ylityksistä ojiin kulkeutuneista maa- ja kiviaineksista. Työhön kuuluu myös tarvittaessa sivuojan kaltevuuden parantaminen. Lisäksi työhön kuuluu puutavaran maastokuljetuksen, varastoinnin, kuormauksen tai haketuksen jäljiltä ojaan jääneen puutavaran, hakkuutähteiden ja roskien poisto. Korkea reunapalle on syytä poistaa ojituksen yhteydessä samalla kaivukonekalustolla tehtäväkortin 6 mukaisesti. Sivu- ja laskuojien kaivussa syntyvät maamassat levitetään ojan reunan ulkopuolelle, jos maanomistaja on antanut siihen luvan. Helpoin menettely on, että siinä kokouksessa, jossa päätetään urakasta/työtilauksesta, kokouksen pöytäkirjaan kirjataan maanomistajien yhteispäätöksenä lupa maamassojen läjittämisestä heidän mailleen. Muissa tapauksissa maamassat tulee kuljettaa pois. Sivu- ja laskuojien kaivussa syntyvät maamassat levitetään ojan reunan ulkopuolelle, jos maanomistaja on antanut siihen luvan. Helpoin menettely on, että siinä kokouksessa, jossa päätetään urakasta/työtilauksesta, kokouksen pöytäkirjaan kirjataan maanomistajien yhteispäätöksenä lupa maamassojen läjittämisestä heidän mailleen. Muissa tapauksissa maamassat tulee kuljettaa pois. Sivuojien kaivussa käytetään kallistettavalla luiskakauhalla varustettua kaivinkonetta. Laskuojien perkaamisessa voidaan käyttää pienempää työkonetta ja ojakauhaa. Ojien kunnostamisessa tulee huolehtia, ettei vesi syövytä hienojakoisia maita veden virtauksen mukaan. Lietteiden kulkeutumista vesistöihin estetään rumpujen päihin kaivettavilla lietekuopilla ja laskuojan yhteyteen tarvittaessa rakennettavilla laskeutusaltailla. Laskeutusaltaita tehdään vain tilaajan erillisestä työmääräyksestä ja urakoitsijan erikseen antamalla hinnalla. Laskuojaa ei perata vesistöön asti, vaan ennen vesistöä tulee jättää ojavesille suotovyöhyke</t>
  </si>
  <si>
    <t xml:space="preserve">i=infopainike, jonka takaa tulee ohjeellinen tiheysluettelo </t>
  </si>
  <si>
    <t>Aurausviitoituksen poisto</t>
  </si>
  <si>
    <t>Ajoradan tasoitusleveys, m</t>
  </si>
  <si>
    <t>Rummun peitesyvyys, m</t>
  </si>
  <si>
    <t>Rummun halkaisija, m</t>
  </si>
  <si>
    <t>Luiskan kaltevuus syvyys:leveys</t>
  </si>
  <si>
    <t>:</t>
  </si>
  <si>
    <t>Rummun pituus</t>
  </si>
  <si>
    <t>Matka, m</t>
  </si>
  <si>
    <t>Kaltevuus, %</t>
  </si>
  <si>
    <t>%</t>
  </si>
  <si>
    <t>Korkeusero, cm</t>
  </si>
  <si>
    <t>cm</t>
  </si>
  <si>
    <t>Rumpulaskuri</t>
  </si>
  <si>
    <t>Kaltevuuslaskuri</t>
  </si>
  <si>
    <t>Kaarrelaskuri</t>
  </si>
  <si>
    <t>rad</t>
  </si>
  <si>
    <t>cot</t>
  </si>
  <si>
    <t>Hypotenuusa</t>
  </si>
  <si>
    <t>Kateettien neliöiden summa</t>
  </si>
  <si>
    <t>Kulman puolikas</t>
  </si>
  <si>
    <t>r</t>
  </si>
  <si>
    <t>o</t>
  </si>
  <si>
    <t>e</t>
  </si>
  <si>
    <t>a</t>
  </si>
  <si>
    <t>p</t>
  </si>
  <si>
    <t>Kaarresäde, m</t>
  </si>
  <si>
    <t>Kaarteen alun etäisyys, m</t>
  </si>
  <si>
    <t>Kaarteen pituus, m</t>
  </si>
  <si>
    <t>Oikaisu, m</t>
  </si>
  <si>
    <t>Käännöskulma, astetta</t>
  </si>
  <si>
    <t>Päällysrakenteen leveys</t>
  </si>
  <si>
    <t>Päällysrakenteen leveys, m</t>
  </si>
  <si>
    <t>Tien kaltevuus keskeltä reunalle, %</t>
  </si>
  <si>
    <t>Reuna keskikohtaa alempana</t>
  </si>
  <si>
    <t>Päällysakenteen keskikohta alustarakenteen reunaa ylempänä</t>
  </si>
  <si>
    <t>Päällysrakenteen keskikohta alustarakenteen raunan yläpuolella</t>
  </si>
  <si>
    <t>Päällysrakenteen reunan alapinnan korkeus alusrakenteen reunan tasosta</t>
  </si>
  <si>
    <t>Luiskakolmioiden pinta-ala</t>
  </si>
  <si>
    <t>Päällysrakenteen leveyden alapuolisen poikkileikkauksen pinta-ala</t>
  </si>
  <si>
    <t>Alustarakenteen reunan tason yläpuolisen pohjamaan poikkileikkauksen pinta-ala</t>
  </si>
  <si>
    <t>Materiaalin poikkileikkauksen pinta-ala</t>
  </si>
  <si>
    <t>Tietä juoksumetriä, m</t>
  </si>
  <si>
    <t>Päällysrakenteen reuna keskikohtaa alempana, m</t>
  </si>
  <si>
    <t>Esim. Sora</t>
  </si>
  <si>
    <t>1:</t>
  </si>
  <si>
    <t>tuhka ja kivituhka</t>
  </si>
  <si>
    <t>rakeistettu tuhka</t>
  </si>
  <si>
    <t>hiekoitussepeli</t>
  </si>
  <si>
    <t>1,3-1,45</t>
  </si>
  <si>
    <t>hiekoitushiekka</t>
  </si>
  <si>
    <t>1,4-1,55</t>
  </si>
  <si>
    <t>hiekka ja sora</t>
  </si>
  <si>
    <t>1,55-1,75</t>
  </si>
  <si>
    <t>1,45-1,65</t>
  </si>
  <si>
    <t>kalliomurskeet</t>
  </si>
  <si>
    <t>soramurskeet</t>
  </si>
  <si>
    <t>40—50</t>
  </si>
  <si>
    <t>60—90</t>
  </si>
  <si>
    <t>100—110</t>
  </si>
  <si>
    <t>120&lt;</t>
  </si>
  <si>
    <r>
      <t xml:space="preserve">Kaarrelevitystaulukko </t>
    </r>
    <r>
      <rPr>
        <sz val="11"/>
        <color rgb="FF000000"/>
        <rFont val="Calibri"/>
        <family val="2"/>
      </rPr>
      <t>(sisäkaarteen levitys)</t>
    </r>
  </si>
  <si>
    <t>Levitys (m)</t>
  </si>
  <si>
    <t>Kaarresäde (m)</t>
  </si>
  <si>
    <t>Keskuskulman puolikas</t>
  </si>
  <si>
    <t>Keskuskulma</t>
  </si>
  <si>
    <t>Oletusarvon tulisi olla 4.0 (päivitin tätä) ja + ja - painikkeiden pitäisi muuttaa arvoa aina 0,1 yksikköä</t>
  </si>
  <si>
    <t>Oletusarvon tulisi olla 1,5 (päivitin tätä) ja + ja - painikkeiden pitäisi muuttaa arvoa aina 0,1 yksikköä</t>
  </si>
  <si>
    <t>b</t>
  </si>
  <si>
    <t xml:space="preserve">a </t>
  </si>
  <si>
    <t>j</t>
  </si>
  <si>
    <t>j/2</t>
  </si>
  <si>
    <t>jp</t>
  </si>
  <si>
    <t>tan</t>
  </si>
  <si>
    <t>atan</t>
  </si>
  <si>
    <t>asteet</t>
  </si>
  <si>
    <t>suorak.</t>
  </si>
  <si>
    <t>radiaanit</t>
  </si>
  <si>
    <t>sin</t>
  </si>
  <si>
    <t>kaarresäde, m</t>
  </si>
  <si>
    <t>jänteen pituus, m</t>
  </si>
  <si>
    <t xml:space="preserve"> </t>
  </si>
  <si>
    <t>Luiskakaltevuus syvyys:leveys</t>
  </si>
  <si>
    <t>Keltapohjaiset luvut ovat laskurin laskemia tuloslukuja, eikä käyttäjän pidä niitä muuttaa.</t>
  </si>
  <si>
    <t xml:space="preserve">Metsätien/tuhkatien päällysrakenteen materiaalilaskuri </t>
  </si>
  <si>
    <t>Materiaali</t>
  </si>
  <si>
    <t>Tiivistetyn päällyrakenteen tilavuus m3</t>
  </si>
  <si>
    <t>Materiaalin hinta, euroa/t</t>
  </si>
  <si>
    <r>
      <t xml:space="preserve">Materiaali </t>
    </r>
    <r>
      <rPr>
        <sz val="9"/>
        <rFont val="Calibri"/>
        <family val="2"/>
      </rPr>
      <t xml:space="preserve">(Muistiinpanon omaisesti kirjoitettava nimike, joka ei vaikuta laskentaan) </t>
    </r>
  </si>
  <si>
    <t>Tiivistämätön irtotiheys</t>
  </si>
  <si>
    <t>O</t>
  </si>
  <si>
    <t>Kirjoita tähän mittaamasi jänteen pituus, m</t>
  </si>
  <si>
    <t>Tarvittavan tuhkan ja murskeen hinnat  ja tuhkamurskeen hinta.</t>
  </si>
  <si>
    <t>€</t>
  </si>
  <si>
    <t>Hinta euroa</t>
  </si>
  <si>
    <t>Massa t (1000 kg)</t>
  </si>
  <si>
    <t>Käyttämäsi murskeen ja tuhkan tiheydet. Tuhkan tiivistetty tiheys on yleensä suurempi kuin irtotiehys.</t>
  </si>
  <si>
    <r>
      <t>t/m</t>
    </r>
    <r>
      <rPr>
        <vertAlign val="superscript"/>
        <sz val="11"/>
        <color rgb="FF000000"/>
        <rFont val="Calibri"/>
        <family val="2"/>
      </rPr>
      <t>3</t>
    </r>
  </si>
  <si>
    <t>Massa-%</t>
  </si>
  <si>
    <t>Massaosuus %</t>
  </si>
  <si>
    <t>Merkitse tuhkan ja murskeen hinnat euroa/t kaikkine kustannuksineen tälle riville.</t>
  </si>
  <si>
    <t>€/t</t>
  </si>
  <si>
    <t>Yksikköhinta euroa/t</t>
  </si>
  <si>
    <r>
      <t>m</t>
    </r>
    <r>
      <rPr>
        <vertAlign val="superscript"/>
        <sz val="11"/>
        <color rgb="FF000000"/>
        <rFont val="Calibri"/>
        <family val="2"/>
      </rPr>
      <t>3</t>
    </r>
  </si>
  <si>
    <r>
      <t>Tilavuus m</t>
    </r>
    <r>
      <rPr>
        <vertAlign val="superscript"/>
        <sz val="11"/>
        <color rgb="FF000000"/>
        <rFont val="Calibri"/>
        <family val="2"/>
      </rPr>
      <t>3</t>
    </r>
  </si>
  <si>
    <t>Tuhka- murske</t>
  </si>
  <si>
    <t>Tuhka</t>
  </si>
  <si>
    <t>Tuhkamurskelaskuri</t>
  </si>
  <si>
    <t>Oikeassa reunassa on tehtäväkortin numero.</t>
  </si>
  <si>
    <t>Päivitä vain vihreäpohjaisia ruutuja.</t>
  </si>
  <si>
    <t>Laatuvaatimukset</t>
  </si>
  <si>
    <t xml:space="preserve">Ohje: Tiiviin kiviainespäällysrakenteen tiheys on yleensä n. 2,4-2,6 kg/dm³. Ohjeellinen tiheys irtokuutiometreinä esim. auton lavalla ilmenee alla olevasta taulukosta. </t>
  </si>
  <si>
    <r>
      <rPr>
        <b/>
        <sz val="11"/>
        <rFont val="Calibri"/>
        <family val="2"/>
      </rPr>
      <t>Tehtäväkortti nro</t>
    </r>
    <r>
      <rPr>
        <sz val="11"/>
        <rFont val="Calibri"/>
        <family val="2"/>
      </rPr>
      <t xml:space="preserve"> (Tehtäväkortit ovat erillisellä välilehdellä)</t>
    </r>
  </si>
  <si>
    <t>Arvioi tai laske ensin tarvittavan päällysrakenteen tilavuus Materiaalilaskurilla.</t>
  </si>
  <si>
    <t>Merkitse tarvittava tuhkamurskeen määrä tämän rivin vihreään ruutuun kuutiometreinä.</t>
  </si>
  <si>
    <t>Merkitse murskeen massaprosenttiosuus tämän rivin vihreään ruutuun.</t>
  </si>
  <si>
    <t>Lasketut murskeen ja tuhkan tarvittavat määrät ja syntyvän tuhkamurskeen määrä tonneina.</t>
  </si>
  <si>
    <t>Laskuri laskee tiettyyn tuhkamurskepäällysrakenteen tilavuuteen tarvittavan tuhkan ja murskeen määrän tonneina.</t>
  </si>
  <si>
    <r>
      <t>Tiheys t/m</t>
    </r>
    <r>
      <rPr>
        <vertAlign val="superscript"/>
        <sz val="11"/>
        <color rgb="FF000000"/>
        <rFont val="Calibri"/>
        <family val="2"/>
      </rPr>
      <t>3</t>
    </r>
    <r>
      <rPr>
        <sz val="11"/>
        <color rgb="FF000000"/>
        <rFont val="Calibri"/>
        <family val="2"/>
      </rPr>
      <t xml:space="preserve"> tai kg/dm</t>
    </r>
    <r>
      <rPr>
        <vertAlign val="superscript"/>
        <sz val="11"/>
        <color rgb="FF000000"/>
        <rFont val="Calibri"/>
        <family val="2"/>
      </rPr>
      <t>3</t>
    </r>
  </si>
  <si>
    <t>Levitys, m</t>
  </si>
  <si>
    <t>jänteen oikaisu, m</t>
  </si>
  <si>
    <t xml:space="preserve">Kaarremittari </t>
  </si>
  <si>
    <t>Kirjoita tähän jänteen oikaisun pituus, m</t>
  </si>
  <si>
    <t>Kirjoita tähän käytettävä kaarresäde.</t>
  </si>
  <si>
    <t>Kirjoita tähän käännöskulma.</t>
  </si>
  <si>
    <t>Olemassa olevan tien kaarresäteen mittaukseen.</t>
  </si>
  <si>
    <t>juoksumetriä</t>
  </si>
  <si>
    <t>Tietä, joka on tarkoitettu pääasiassa metsätalouden kuljetuksia varten, sanotaan metsätieksi.</t>
  </si>
  <si>
    <t>Jos tierakenteen tai pohjamaan routaantuessa sen tilavuus kasvaa, puhutaan routimisesta.</t>
  </si>
  <si>
    <t>Tiesanasto</t>
  </si>
  <si>
    <t>Tehtäväkortti</t>
  </si>
  <si>
    <t>Käyttäjä voi muuttaa valkopohjaisia arvoja. Lähtöarvoina on käytetty yleisimmin käytettyjä arvoja.</t>
  </si>
  <si>
    <r>
      <t xml:space="preserve">Tiivistetyn päällysrakenteen tiheys kg/dm³ </t>
    </r>
    <r>
      <rPr>
        <i/>
        <sz val="11"/>
        <color rgb="FFFF0000"/>
        <rFont val="Calibri"/>
        <family val="2"/>
      </rPr>
      <t>(Ohje taulukon alla)</t>
    </r>
  </si>
  <si>
    <t>Metsätien kunnossapitotoimien suositeltava ajankohta, Vuosikello</t>
  </si>
  <si>
    <t>Materiaalipaksuus, m</t>
  </si>
  <si>
    <t>Alusrakenteen tasausleveys, m</t>
  </si>
  <si>
    <r>
      <t>Materiaalin kokonaishinta</t>
    </r>
    <r>
      <rPr>
        <sz val="11"/>
        <rFont val="Calibri"/>
        <family val="2"/>
      </rPr>
      <t>,  €</t>
    </r>
  </si>
  <si>
    <t>Tien routaantumisella (jäätymisellä) tarkoitetaan tierakenteessa ja pohjamaassa olevan veden jäätymistä.</t>
  </si>
  <si>
    <t>Kunnossapitotyön tehtäväkortit taulukkona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</si>
</sst>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
    <numFmt numFmtId="166" formatCode="_-* #,##0.0000\ _€_-;\-* #,##0.0000\ _€_-;_-* &quot;-&quot;??\ _€_-;_-@_-"/>
  </numFmts>
  <fonts count="24" x14ac:knownFonts="1">
    <font>
      <sz val="11"/>
      <color rgb="FF000000"/>
      <name val="Calibri"/>
      <family val="2"/>
    </font>
    <font>
      <u/>
      <sz val="11"/>
      <color rgb="FF0563C1"/>
      <name val="Calibri"/>
      <family val="2"/>
    </font>
    <font>
      <sz val="12"/>
      <color rgb="FF000000"/>
      <name val="Arial"/>
      <family val="2"/>
    </font>
    <font>
      <b/>
      <sz val="11"/>
      <color rgb="FF000000"/>
      <name val="Calibri"/>
      <family val="2"/>
    </font>
    <font>
      <sz val="11"/>
      <color rgb="FFFF0000"/>
      <name val="Calibri"/>
      <family val="2"/>
    </font>
    <font>
      <b/>
      <sz val="11"/>
      <color theme="1"/>
      <name val="Calibri"/>
      <family val="2"/>
      <scheme val="minor"/>
    </font>
    <font>
      <sz val="11"/>
      <color rgb="FFFFC000"/>
      <name val="Calibri"/>
      <family val="2"/>
    </font>
    <font>
      <sz val="11"/>
      <color theme="9" tint="-0.249977111117893"/>
      <name val="Calibri"/>
      <family val="2"/>
    </font>
    <font>
      <sz val="11"/>
      <color rgb="FF0070C0"/>
      <name val="Calibri"/>
      <family val="2"/>
    </font>
    <font>
      <sz val="11"/>
      <color rgb="FF000000"/>
      <name val="Calibri"/>
      <family val="2"/>
    </font>
    <font>
      <sz val="11"/>
      <name val="Calibri"/>
      <family val="2"/>
    </font>
    <font>
      <b/>
      <sz val="11"/>
      <color theme="5"/>
      <name val="Calibri"/>
      <family val="2"/>
    </font>
    <font>
      <b/>
      <sz val="11"/>
      <name val="Calibri"/>
      <family val="2"/>
    </font>
    <font>
      <i/>
      <sz val="11"/>
      <color rgb="FFFF0000"/>
      <name val="Calibri"/>
      <family val="2"/>
    </font>
    <font>
      <sz val="11"/>
      <color theme="0"/>
      <name val="Calibri"/>
      <family val="2"/>
    </font>
    <font>
      <b/>
      <i/>
      <sz val="11"/>
      <color theme="0"/>
      <name val="Calibri"/>
      <family val="2"/>
    </font>
    <font>
      <b/>
      <sz val="11"/>
      <color theme="0"/>
      <name val="Calibri"/>
      <family val="2"/>
    </font>
    <font>
      <i/>
      <sz val="11"/>
      <name val="Calibri"/>
      <family val="2"/>
    </font>
    <font>
      <sz val="9"/>
      <name val="Calibri"/>
      <family val="2"/>
    </font>
    <font>
      <b/>
      <sz val="11"/>
      <color theme="4"/>
      <name val="Calibri"/>
      <family val="2"/>
    </font>
    <font>
      <b/>
      <sz val="11"/>
      <color rgb="FFFF0000"/>
      <name val="Calibri"/>
      <family val="2"/>
    </font>
    <font>
      <sz val="10"/>
      <color rgb="FF000000"/>
      <name val="Calibri"/>
      <family val="2"/>
    </font>
    <font>
      <vertAlign val="superscript"/>
      <sz val="11"/>
      <color rgb="FF000000"/>
      <name val="Calibri"/>
      <family val="2"/>
    </font>
    <font>
      <i/>
      <sz val="11"/>
      <color rgb="FF000000"/>
      <name val="Calibri"/>
      <family val="2"/>
    </font>
  </fonts>
  <fills count="9">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9" tint="0.79998168889431442"/>
        <bgColor rgb="FFFFFF00"/>
      </patternFill>
    </fill>
    <fill>
      <patternFill patternType="solid">
        <fgColor rgb="FFFFFF00"/>
        <bgColor rgb="FFFFFFFF"/>
      </patternFill>
    </fill>
    <fill>
      <patternFill patternType="solid">
        <fgColor theme="9" tint="0.59999389629810485"/>
        <bgColor indexed="64"/>
      </patternFill>
    </fill>
    <fill>
      <patternFill patternType="solid">
        <fgColor theme="0"/>
        <bgColor indexed="64"/>
      </patternFill>
    </fill>
    <fill>
      <patternFill patternType="solid">
        <fgColor theme="0"/>
        <bgColor rgb="FFFFFF00"/>
      </patternFill>
    </fill>
  </fills>
  <borders count="2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rgb="FF000000"/>
      </top>
      <bottom style="double">
        <color rgb="FF000000"/>
      </bottom>
      <diagonal/>
    </border>
    <border>
      <left style="thin">
        <color rgb="FF000000"/>
      </left>
      <right/>
      <top style="thin">
        <color rgb="FF000000"/>
      </top>
      <bottom style="thin">
        <color rgb="FF000000"/>
      </bottom>
      <diagonal/>
    </border>
    <border>
      <left/>
      <right style="thin">
        <color rgb="FF000000"/>
      </right>
      <top/>
      <bottom/>
      <diagonal/>
    </border>
    <border>
      <left/>
      <right style="thin">
        <color indexed="64"/>
      </right>
      <top style="thin">
        <color indexed="64"/>
      </top>
      <bottom/>
      <diagonal/>
    </border>
    <border>
      <left/>
      <right style="thin">
        <color indexed="64"/>
      </right>
      <top/>
      <bottom/>
      <diagonal/>
    </border>
    <border>
      <left style="medium">
        <color rgb="FF000000"/>
      </left>
      <right style="thin">
        <color indexed="64"/>
      </right>
      <top style="medium">
        <color rgb="FF000000"/>
      </top>
      <bottom style="medium">
        <color rgb="FF000000"/>
      </bottom>
      <diagonal/>
    </border>
    <border>
      <left style="thin">
        <color rgb="FF000000"/>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
      <left/>
      <right style="thin">
        <color indexed="64"/>
      </right>
      <top style="double">
        <color rgb="FF000000"/>
      </top>
      <bottom style="double">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0" fontId="2" fillId="0" borderId="0" applyNumberFormat="0" applyBorder="0" applyProtection="0"/>
    <xf numFmtId="164" fontId="9" fillId="0" borderId="0" applyFont="0" applyFill="0" applyBorder="0" applyAlignment="0" applyProtection="0"/>
  </cellStyleXfs>
  <cellXfs count="166">
    <xf numFmtId="0" fontId="0" fillId="0" borderId="0" xfId="0"/>
    <xf numFmtId="0" fontId="3" fillId="0" borderId="0" xfId="0" applyFont="1"/>
    <xf numFmtId="0" fontId="3" fillId="0" borderId="0" xfId="0" applyFont="1" applyAlignment="1">
      <alignment wrapText="1"/>
    </xf>
    <xf numFmtId="0" fontId="0" fillId="0" borderId="0" xfId="0" applyAlignment="1">
      <alignment wrapText="1"/>
    </xf>
    <xf numFmtId="0" fontId="4" fillId="0" borderId="0" xfId="0" applyFont="1"/>
    <xf numFmtId="0" fontId="0" fillId="0" borderId="0" xfId="0" applyBorder="1"/>
    <xf numFmtId="0" fontId="0" fillId="0" borderId="0" xfId="0" applyAlignment="1">
      <alignment horizontal="center"/>
    </xf>
    <xf numFmtId="0" fontId="0" fillId="0" borderId="4" xfId="0" applyBorder="1"/>
    <xf numFmtId="0" fontId="5" fillId="0" borderId="0" xfId="0" applyFont="1" applyBorder="1"/>
    <xf numFmtId="0" fontId="0" fillId="0" borderId="0" xfId="0" applyBorder="1" applyAlignment="1">
      <alignment horizontal="left"/>
    </xf>
    <xf numFmtId="0" fontId="6" fillId="0" borderId="4" xfId="0" applyFont="1" applyBorder="1"/>
    <xf numFmtId="0" fontId="7" fillId="0" borderId="4" xfId="0" applyFont="1" applyBorder="1"/>
    <xf numFmtId="2" fontId="7" fillId="2" borderId="4" xfId="0" applyNumberFormat="1" applyFont="1" applyFill="1" applyBorder="1"/>
    <xf numFmtId="0" fontId="8" fillId="0" borderId="4" xfId="0" applyFont="1" applyBorder="1"/>
    <xf numFmtId="2" fontId="8" fillId="2" borderId="4" xfId="0" applyNumberFormat="1" applyFont="1" applyFill="1" applyBorder="1"/>
    <xf numFmtId="0" fontId="4" fillId="0" borderId="4" xfId="0" applyFont="1" applyBorder="1"/>
    <xf numFmtId="2" fontId="4" fillId="2" borderId="4" xfId="0" applyNumberFormat="1" applyFont="1" applyFill="1" applyBorder="1"/>
    <xf numFmtId="0" fontId="5" fillId="2" borderId="4" xfId="0" applyFont="1" applyFill="1" applyBorder="1"/>
    <xf numFmtId="166" fontId="0" fillId="0" borderId="0" xfId="3" applyNumberFormat="1" applyFont="1"/>
    <xf numFmtId="0" fontId="0" fillId="2" borderId="4" xfId="0" applyFill="1" applyBorder="1"/>
    <xf numFmtId="49" fontId="0" fillId="0" borderId="0" xfId="0" applyNumberFormat="1"/>
    <xf numFmtId="0" fontId="10" fillId="0" borderId="4" xfId="0" applyFont="1" applyBorder="1"/>
    <xf numFmtId="0" fontId="0" fillId="0" borderId="4" xfId="0" applyBorder="1" applyAlignment="1">
      <alignment horizontal="right"/>
    </xf>
    <xf numFmtId="0" fontId="0" fillId="0" borderId="4" xfId="0" applyBorder="1" applyAlignment="1">
      <alignment horizontal="center"/>
    </xf>
    <xf numFmtId="0" fontId="0" fillId="0" borderId="5" xfId="0" applyBorder="1"/>
    <xf numFmtId="0" fontId="11" fillId="0" borderId="0" xfId="0" applyFont="1" applyBorder="1"/>
    <xf numFmtId="0" fontId="10" fillId="0" borderId="0" xfId="0" applyFont="1"/>
    <xf numFmtId="0" fontId="11" fillId="0" borderId="0" xfId="0" applyFont="1"/>
    <xf numFmtId="0" fontId="12" fillId="0" borderId="0" xfId="0" applyFont="1"/>
    <xf numFmtId="49" fontId="12" fillId="0" borderId="0" xfId="0" applyNumberFormat="1" applyFont="1"/>
    <xf numFmtId="0" fontId="10" fillId="2" borderId="4" xfId="0" applyFont="1" applyFill="1" applyBorder="1"/>
    <xf numFmtId="2" fontId="10" fillId="2" borderId="4" xfId="0" applyNumberFormat="1" applyFont="1" applyFill="1" applyBorder="1"/>
    <xf numFmtId="0" fontId="0" fillId="2" borderId="0" xfId="0" applyFill="1"/>
    <xf numFmtId="0" fontId="14" fillId="0" borderId="0" xfId="0" applyFont="1"/>
    <xf numFmtId="0" fontId="15" fillId="0" borderId="0" xfId="0" applyFont="1" applyBorder="1"/>
    <xf numFmtId="0" fontId="0" fillId="0" borderId="0" xfId="0" applyAlignment="1">
      <alignment horizontal="left" vertical="top" wrapText="1"/>
    </xf>
    <xf numFmtId="0" fontId="10" fillId="0" borderId="0" xfId="0" applyFont="1" applyAlignment="1">
      <alignment horizontal="left" vertical="top" wrapText="1"/>
    </xf>
    <xf numFmtId="0" fontId="0" fillId="0" borderId="0" xfId="0" applyAlignment="1">
      <alignment horizontal="left" vertical="top"/>
    </xf>
    <xf numFmtId="0" fontId="10" fillId="2" borderId="0" xfId="0" applyFont="1" applyFill="1"/>
    <xf numFmtId="2" fontId="14" fillId="0" borderId="0" xfId="0" applyNumberFormat="1" applyFont="1"/>
    <xf numFmtId="0" fontId="14" fillId="0" borderId="0" xfId="0" applyFont="1" applyBorder="1"/>
    <xf numFmtId="0" fontId="14" fillId="0" borderId="0" xfId="0" applyFont="1" applyFill="1" applyBorder="1"/>
    <xf numFmtId="0" fontId="17" fillId="2" borderId="0" xfId="0" applyFont="1" applyFill="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3" fillId="0" borderId="2" xfId="0" applyFont="1" applyBorder="1" applyAlignment="1">
      <alignment wrapText="1"/>
    </xf>
    <xf numFmtId="0" fontId="3" fillId="0" borderId="1" xfId="0" applyFont="1" applyBorder="1"/>
    <xf numFmtId="0" fontId="23" fillId="0" borderId="0" xfId="0" applyFont="1"/>
    <xf numFmtId="0" fontId="0" fillId="3" borderId="0" xfId="0" applyFill="1"/>
    <xf numFmtId="0" fontId="10" fillId="3" borderId="4" xfId="0" applyFont="1" applyFill="1" applyBorder="1"/>
    <xf numFmtId="165" fontId="10" fillId="3" borderId="4" xfId="0" applyNumberFormat="1" applyFont="1" applyFill="1" applyBorder="1"/>
    <xf numFmtId="2" fontId="10" fillId="3" borderId="4" xfId="0" applyNumberFormat="1" applyFont="1" applyFill="1" applyBorder="1"/>
    <xf numFmtId="0" fontId="10" fillId="3" borderId="4" xfId="0" applyFont="1" applyFill="1" applyBorder="1" applyAlignment="1">
      <alignment horizontal="left"/>
    </xf>
    <xf numFmtId="165" fontId="0" fillId="3" borderId="4" xfId="0" applyNumberFormat="1" applyFill="1" applyBorder="1"/>
    <xf numFmtId="2" fontId="0" fillId="3" borderId="4" xfId="0" applyNumberFormat="1" applyFill="1" applyBorder="1"/>
    <xf numFmtId="0" fontId="0" fillId="3" borderId="4" xfId="0" applyFill="1" applyBorder="1" applyAlignment="1">
      <alignment horizontal="left"/>
    </xf>
    <xf numFmtId="0" fontId="0" fillId="3" borderId="4" xfId="0" applyFill="1" applyBorder="1"/>
    <xf numFmtId="0" fontId="6" fillId="3" borderId="4" xfId="0" applyFont="1" applyFill="1" applyBorder="1"/>
    <xf numFmtId="0" fontId="0" fillId="0" borderId="16" xfId="0" applyBorder="1"/>
    <xf numFmtId="0" fontId="3" fillId="0" borderId="9" xfId="0" applyFont="1" applyBorder="1"/>
    <xf numFmtId="0" fontId="3" fillId="0" borderId="0" xfId="0" applyFont="1" applyBorder="1"/>
    <xf numFmtId="0" fontId="3" fillId="0" borderId="17" xfId="0" applyFont="1" applyBorder="1"/>
    <xf numFmtId="0" fontId="0" fillId="0" borderId="17" xfId="0" applyBorder="1"/>
    <xf numFmtId="0" fontId="0" fillId="0" borderId="12" xfId="0" applyBorder="1"/>
    <xf numFmtId="0" fontId="0" fillId="4" borderId="15" xfId="0" applyFont="1" applyFill="1" applyBorder="1"/>
    <xf numFmtId="0" fontId="0" fillId="3" borderId="9" xfId="0" applyFill="1" applyBorder="1"/>
    <xf numFmtId="0" fontId="0" fillId="3" borderId="0" xfId="0" applyFill="1" applyBorder="1"/>
    <xf numFmtId="0" fontId="0" fillId="3" borderId="17" xfId="0" applyFill="1" applyBorder="1"/>
    <xf numFmtId="0" fontId="0" fillId="6" borderId="0" xfId="0" applyFill="1" applyBorder="1"/>
    <xf numFmtId="0" fontId="0" fillId="6" borderId="17" xfId="0" applyFill="1" applyBorder="1"/>
    <xf numFmtId="0" fontId="0" fillId="6" borderId="9" xfId="0" applyFill="1" applyBorder="1"/>
    <xf numFmtId="0" fontId="10" fillId="6" borderId="17" xfId="0" applyFont="1" applyFill="1" applyBorder="1"/>
    <xf numFmtId="0" fontId="0" fillId="3" borderId="12" xfId="0" applyFill="1" applyBorder="1"/>
    <xf numFmtId="0" fontId="0" fillId="3" borderId="10" xfId="0" applyFill="1" applyBorder="1"/>
    <xf numFmtId="0" fontId="0" fillId="3" borderId="11" xfId="0" applyFill="1" applyBorder="1"/>
    <xf numFmtId="0" fontId="0" fillId="0" borderId="0" xfId="0" applyBorder="1" applyAlignment="1"/>
    <xf numFmtId="0" fontId="10" fillId="0" borderId="0" xfId="0" applyFont="1" applyFill="1" applyBorder="1"/>
    <xf numFmtId="0" fontId="14" fillId="0" borderId="0" xfId="0" applyFont="1" applyFill="1"/>
    <xf numFmtId="2" fontId="14" fillId="0" borderId="0" xfId="0" applyNumberFormat="1" applyFont="1" applyFill="1"/>
    <xf numFmtId="0" fontId="15" fillId="0" borderId="0" xfId="0" applyFont="1" applyFill="1" applyBorder="1"/>
    <xf numFmtId="0" fontId="17" fillId="2" borderId="0" xfId="0" applyFont="1" applyFill="1" applyBorder="1"/>
    <xf numFmtId="0" fontId="0" fillId="0" borderId="0" xfId="0" applyFill="1"/>
    <xf numFmtId="0" fontId="10" fillId="0" borderId="0" xfId="0" applyFont="1" applyFill="1"/>
    <xf numFmtId="0" fontId="0" fillId="3" borderId="0" xfId="0" applyFont="1" applyFill="1"/>
    <xf numFmtId="0" fontId="0" fillId="0" borderId="0" xfId="0" applyFont="1"/>
    <xf numFmtId="0" fontId="0" fillId="0" borderId="0" xfId="0" applyFont="1" applyFill="1" applyBorder="1" applyAlignment="1">
      <alignment wrapText="1"/>
    </xf>
    <xf numFmtId="0" fontId="0" fillId="5" borderId="1" xfId="0" applyFont="1" applyFill="1" applyBorder="1"/>
    <xf numFmtId="0" fontId="0" fillId="5" borderId="14" xfId="0" applyFont="1" applyFill="1" applyBorder="1"/>
    <xf numFmtId="0" fontId="0" fillId="4" borderId="18" xfId="0" applyFont="1" applyFill="1" applyBorder="1"/>
    <xf numFmtId="0" fontId="0" fillId="0" borderId="0" xfId="0" applyFont="1" applyBorder="1"/>
    <xf numFmtId="2" fontId="0" fillId="4" borderId="1" xfId="0" applyNumberFormat="1" applyFont="1" applyFill="1" applyBorder="1"/>
    <xf numFmtId="0" fontId="0" fillId="2" borderId="19" xfId="0" applyFont="1" applyFill="1" applyBorder="1"/>
    <xf numFmtId="0" fontId="0" fillId="2" borderId="20" xfId="0" applyFont="1" applyFill="1" applyBorder="1"/>
    <xf numFmtId="0" fontId="0" fillId="0" borderId="0" xfId="0" applyFont="1" applyFill="1" applyBorder="1"/>
    <xf numFmtId="0" fontId="0" fillId="5" borderId="20" xfId="0" applyFont="1" applyFill="1" applyBorder="1"/>
    <xf numFmtId="165" fontId="0" fillId="5" borderId="3" xfId="0" applyNumberFormat="1" applyFont="1" applyFill="1" applyBorder="1"/>
    <xf numFmtId="165" fontId="0" fillId="5" borderId="19" xfId="0" applyNumberFormat="1" applyFont="1" applyFill="1" applyBorder="1"/>
    <xf numFmtId="0" fontId="0" fillId="2" borderId="13" xfId="0" applyFont="1" applyFill="1" applyBorder="1"/>
    <xf numFmtId="2" fontId="0" fillId="2" borderId="21" xfId="0" applyNumberFormat="1" applyFont="1" applyFill="1" applyBorder="1"/>
    <xf numFmtId="0" fontId="0" fillId="0" borderId="0" xfId="0" applyFont="1" applyFill="1" applyBorder="1" applyAlignment="1"/>
    <xf numFmtId="0" fontId="0" fillId="0" borderId="5" xfId="0" applyBorder="1" applyAlignment="1">
      <alignment horizontal="right"/>
    </xf>
    <xf numFmtId="165" fontId="0" fillId="2" borderId="4" xfId="0" applyNumberFormat="1" applyFill="1" applyBorder="1"/>
    <xf numFmtId="0" fontId="20" fillId="0" borderId="4" xfId="0" applyFont="1" applyBorder="1" applyAlignment="1">
      <alignment horizontal="center"/>
    </xf>
    <xf numFmtId="0" fontId="19" fillId="0" borderId="4" xfId="0" applyFont="1" applyBorder="1" applyAlignment="1">
      <alignment horizontal="center"/>
    </xf>
    <xf numFmtId="0" fontId="3" fillId="0" borderId="4" xfId="0" applyFont="1" applyBorder="1" applyAlignment="1">
      <alignment horizontal="center"/>
    </xf>
    <xf numFmtId="0" fontId="0" fillId="4" borderId="0" xfId="0" applyFont="1" applyFill="1" applyBorder="1"/>
    <xf numFmtId="0" fontId="0" fillId="0" borderId="0" xfId="0" applyFont="1" applyFill="1"/>
    <xf numFmtId="0" fontId="3" fillId="0" borderId="22" xfId="0" applyFont="1" applyBorder="1"/>
    <xf numFmtId="0" fontId="0" fillId="5" borderId="22" xfId="0" applyFont="1" applyFill="1" applyBorder="1"/>
    <xf numFmtId="2" fontId="0" fillId="4" borderId="22" xfId="0" applyNumberFormat="1" applyFont="1" applyFill="1" applyBorder="1"/>
    <xf numFmtId="0" fontId="0" fillId="4" borderId="22" xfId="0" applyFont="1" applyFill="1" applyBorder="1"/>
    <xf numFmtId="165" fontId="0" fillId="5" borderId="23" xfId="0" applyNumberFormat="1" applyFont="1" applyFill="1" applyBorder="1"/>
    <xf numFmtId="0" fontId="3" fillId="0" borderId="5" xfId="0" applyFont="1" applyBorder="1"/>
    <xf numFmtId="0" fontId="0" fillId="0" borderId="6" xfId="0" applyFont="1" applyBorder="1"/>
    <xf numFmtId="0" fontId="0" fillId="0" borderId="24" xfId="0" applyFont="1" applyBorder="1"/>
    <xf numFmtId="0" fontId="5" fillId="2" borderId="0" xfId="0" applyFont="1" applyFill="1" applyBorder="1"/>
    <xf numFmtId="0" fontId="21" fillId="0" borderId="0" xfId="0" applyFont="1" applyFill="1" applyBorder="1"/>
    <xf numFmtId="0" fontId="6" fillId="0" borderId="6" xfId="0" applyFont="1" applyBorder="1"/>
    <xf numFmtId="0" fontId="7" fillId="0" borderId="6" xfId="0" applyFont="1" applyBorder="1"/>
    <xf numFmtId="0" fontId="8" fillId="0" borderId="6" xfId="0" applyFont="1" applyBorder="1"/>
    <xf numFmtId="0" fontId="4" fillId="0" borderId="24" xfId="0" applyFont="1" applyBorder="1"/>
    <xf numFmtId="0" fontId="0" fillId="0" borderId="6" xfId="0" applyBorder="1"/>
    <xf numFmtId="0" fontId="0" fillId="0" borderId="24" xfId="0" applyBorder="1"/>
    <xf numFmtId="0" fontId="3" fillId="0" borderId="0" xfId="0" applyFont="1" applyAlignment="1"/>
    <xf numFmtId="0" fontId="4" fillId="0" borderId="0" xfId="0" applyFont="1" applyFill="1"/>
    <xf numFmtId="0" fontId="16" fillId="0" borderId="0" xfId="0" applyFont="1" applyFill="1" applyBorder="1"/>
    <xf numFmtId="0" fontId="0" fillId="0" borderId="0" xfId="0" applyFill="1" applyBorder="1"/>
    <xf numFmtId="0" fontId="5" fillId="0" borderId="0" xfId="0" applyFont="1" applyFill="1" applyBorder="1"/>
    <xf numFmtId="165" fontId="10" fillId="0" borderId="0" xfId="0" applyNumberFormat="1" applyFont="1" applyFill="1" applyBorder="1"/>
    <xf numFmtId="2" fontId="10" fillId="0" borderId="0" xfId="0" applyNumberFormat="1" applyFont="1" applyFill="1" applyBorder="1"/>
    <xf numFmtId="0" fontId="10" fillId="0" borderId="0" xfId="0" applyFont="1" applyFill="1" applyBorder="1" applyAlignment="1">
      <alignment horizontal="left"/>
    </xf>
    <xf numFmtId="2" fontId="4" fillId="0" borderId="0" xfId="0" applyNumberFormat="1" applyFont="1" applyFill="1" applyBorder="1"/>
    <xf numFmtId="0" fontId="14" fillId="2" borderId="0" xfId="0" applyFont="1" applyFill="1"/>
    <xf numFmtId="49" fontId="10" fillId="0" borderId="0" xfId="0" applyNumberFormat="1" applyFont="1" applyFill="1"/>
    <xf numFmtId="0" fontId="10" fillId="0" borderId="0" xfId="0" applyFont="1" applyAlignment="1">
      <alignment horizontal="left" wrapText="1"/>
    </xf>
    <xf numFmtId="49" fontId="10" fillId="0" borderId="16" xfId="0" applyNumberFormat="1" applyFont="1" applyBorder="1"/>
    <xf numFmtId="0" fontId="10" fillId="0" borderId="9" xfId="0" applyFont="1" applyBorder="1"/>
    <xf numFmtId="49" fontId="10" fillId="0" borderId="17" xfId="0" applyNumberFormat="1" applyFont="1" applyBorder="1"/>
    <xf numFmtId="49" fontId="12" fillId="2" borderId="17" xfId="0" applyNumberFormat="1" applyFont="1" applyFill="1" applyBorder="1"/>
    <xf numFmtId="49" fontId="0" fillId="0" borderId="12" xfId="0" applyNumberFormat="1" applyBorder="1"/>
    <xf numFmtId="0" fontId="10" fillId="0" borderId="7" xfId="0" applyFont="1" applyBorder="1" applyAlignment="1">
      <alignment wrapText="1"/>
    </xf>
    <xf numFmtId="49" fontId="0" fillId="0" borderId="0" xfId="0" applyNumberFormat="1" applyBorder="1"/>
    <xf numFmtId="49" fontId="0" fillId="0" borderId="16" xfId="0" applyNumberFormat="1" applyBorder="1"/>
    <xf numFmtId="0" fontId="3" fillId="0" borderId="7" xfId="0" applyFont="1" applyFill="1" applyBorder="1"/>
    <xf numFmtId="0" fontId="10" fillId="0" borderId="9" xfId="0" applyFont="1" applyFill="1" applyBorder="1"/>
    <xf numFmtId="0" fontId="0" fillId="0" borderId="9" xfId="0" applyFill="1" applyBorder="1"/>
    <xf numFmtId="0" fontId="10" fillId="0" borderId="26" xfId="0" applyFont="1" applyFill="1" applyBorder="1"/>
    <xf numFmtId="0" fontId="12" fillId="0" borderId="16" xfId="0" applyFont="1" applyBorder="1" applyAlignment="1">
      <alignment wrapText="1"/>
    </xf>
    <xf numFmtId="49" fontId="0" fillId="0" borderId="27" xfId="0" applyNumberFormat="1" applyBorder="1"/>
    <xf numFmtId="0" fontId="0" fillId="0" borderId="6" xfId="0" applyBorder="1" applyAlignment="1">
      <alignment horizontal="right"/>
    </xf>
    <xf numFmtId="0" fontId="0" fillId="7" borderId="0" xfId="0" applyFill="1"/>
    <xf numFmtId="0" fontId="14" fillId="0" borderId="0" xfId="0" applyFont="1" applyAlignment="1">
      <alignment horizontal="center"/>
    </xf>
    <xf numFmtId="0" fontId="14" fillId="7" borderId="0" xfId="0" applyFont="1" applyFill="1"/>
    <xf numFmtId="0" fontId="14" fillId="8" borderId="0" xfId="0" applyFont="1" applyFill="1"/>
    <xf numFmtId="0" fontId="14" fillId="7" borderId="0" xfId="0" applyFont="1" applyFill="1" applyAlignment="1">
      <alignment horizontal="center" vertical="center"/>
    </xf>
    <xf numFmtId="0" fontId="10" fillId="0" borderId="0" xfId="0" applyFont="1" applyAlignment="1">
      <alignment horizontal="left" wrapText="1"/>
    </xf>
    <xf numFmtId="0" fontId="4" fillId="0" borderId="26" xfId="0" applyFont="1" applyFill="1" applyBorder="1" applyAlignment="1">
      <alignment horizontal="left" wrapText="1"/>
    </xf>
    <xf numFmtId="0" fontId="4" fillId="0" borderId="27" xfId="0" applyFont="1" applyFill="1" applyBorder="1" applyAlignment="1">
      <alignment horizontal="left" wrapText="1"/>
    </xf>
    <xf numFmtId="0" fontId="4" fillId="0" borderId="25" xfId="0" applyFont="1" applyFill="1" applyBorder="1" applyAlignment="1">
      <alignment horizontal="left" wrapText="1"/>
    </xf>
    <xf numFmtId="0" fontId="0" fillId="0" borderId="0" xfId="0" applyFont="1" applyAlignment="1">
      <alignment horizontal="left" wrapText="1"/>
    </xf>
    <xf numFmtId="0" fontId="3" fillId="0" borderId="7" xfId="0" applyFont="1" applyBorder="1" applyAlignment="1">
      <alignment horizontal="center"/>
    </xf>
    <xf numFmtId="0" fontId="3" fillId="0" borderId="8" xfId="0" applyFont="1" applyBorder="1" applyAlignment="1">
      <alignment horizontal="center"/>
    </xf>
    <xf numFmtId="0" fontId="3" fillId="0" borderId="16" xfId="0" applyFont="1" applyBorder="1" applyAlignment="1">
      <alignment horizontal="center"/>
    </xf>
  </cellXfs>
  <cellStyles count="4">
    <cellStyle name="Hyperlinkki" xfId="1" xr:uid="{00000000-0005-0000-0000-000000000000}"/>
    <cellStyle name="Normaali" xfId="0" builtinId="0" customBuiltin="1"/>
    <cellStyle name="Normaali 2" xfId="2" xr:uid="{00000000-0005-0000-0000-000002000000}"/>
    <cellStyle name="Pilkku"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47621</xdr:colOff>
      <xdr:row>5</xdr:row>
      <xdr:rowOff>28575</xdr:rowOff>
    </xdr:from>
    <xdr:ext cx="64" cy="172227"/>
    <xdr:sp macro="" textlink="">
      <xdr:nvSpPr>
        <xdr:cNvPr id="2" name="Tekstiruutu 1">
          <a:extLst>
            <a:ext uri="{FF2B5EF4-FFF2-40B4-BE49-F238E27FC236}">
              <a16:creationId xmlns:a16="http://schemas.microsoft.com/office/drawing/2014/main" id="{B0DFCBE3-3D27-4903-BBF9-4299D8231383}"/>
            </a:ext>
          </a:extLst>
        </xdr:cNvPr>
        <xdr:cNvSpPr txBox="1"/>
      </xdr:nvSpPr>
      <xdr:spPr>
        <a:xfrm>
          <a:off x="3863971" y="809625"/>
          <a:ext cx="64" cy="172227"/>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fi-FI" sz="1100" b="0" i="0" u="none" strike="noStrike" kern="0" cap="none" spc="0" baseline="0">
            <a:solidFill>
              <a:srgbClr val="000000"/>
            </a:solidFill>
            <a:uFillTx/>
            <a:latin typeface="Calibri"/>
          </a:endParaRPr>
        </a:p>
      </xdr:txBody>
    </xdr:sp>
    <xdr:clientData/>
  </xdr:oneCellAnchor>
  <xdr:oneCellAnchor>
    <xdr:from>
      <xdr:col>4</xdr:col>
      <xdr:colOff>47621</xdr:colOff>
      <xdr:row>9</xdr:row>
      <xdr:rowOff>28575</xdr:rowOff>
    </xdr:from>
    <xdr:ext cx="64" cy="172227"/>
    <xdr:sp macro="" textlink="">
      <xdr:nvSpPr>
        <xdr:cNvPr id="3" name="Tekstiruutu 2">
          <a:extLst>
            <a:ext uri="{FF2B5EF4-FFF2-40B4-BE49-F238E27FC236}">
              <a16:creationId xmlns:a16="http://schemas.microsoft.com/office/drawing/2014/main" id="{5DCECD7E-99F9-4442-997F-994530CF89CE}"/>
            </a:ext>
          </a:extLst>
        </xdr:cNvPr>
        <xdr:cNvSpPr txBox="1"/>
      </xdr:nvSpPr>
      <xdr:spPr>
        <a:xfrm>
          <a:off x="3863971" y="1628775"/>
          <a:ext cx="64" cy="172227"/>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fi-FI" sz="1100" b="0" i="0" u="none" strike="noStrike" kern="0" cap="none" spc="0" baseline="0">
            <a:solidFill>
              <a:srgbClr val="000000"/>
            </a:solidFill>
            <a:uFillTx/>
            <a:latin typeface="Calibri"/>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320040</xdr:colOff>
      <xdr:row>12</xdr:row>
      <xdr:rowOff>0</xdr:rowOff>
    </xdr:from>
    <xdr:to>
      <xdr:col>8</xdr:col>
      <xdr:colOff>68580</xdr:colOff>
      <xdr:row>24</xdr:row>
      <xdr:rowOff>45720</xdr:rowOff>
    </xdr:to>
    <xdr:sp macro="" textlink="">
      <xdr:nvSpPr>
        <xdr:cNvPr id="2" name="Ellipsi 1">
          <a:extLst>
            <a:ext uri="{FF2B5EF4-FFF2-40B4-BE49-F238E27FC236}">
              <a16:creationId xmlns:a16="http://schemas.microsoft.com/office/drawing/2014/main" id="{023E9082-44BF-4D37-A2D6-02AD9E6030FF}"/>
            </a:ext>
          </a:extLst>
        </xdr:cNvPr>
        <xdr:cNvSpPr/>
      </xdr:nvSpPr>
      <xdr:spPr>
        <a:xfrm>
          <a:off x="3869690" y="1841500"/>
          <a:ext cx="2269490" cy="2255520"/>
        </a:xfrm>
        <a:prstGeom prst="ellipse">
          <a:avLst/>
        </a:prstGeom>
        <a:ln>
          <a:prstDash val="dash"/>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fi-FI" sz="1100"/>
        </a:p>
      </xdr:txBody>
    </xdr:sp>
    <xdr:clientData/>
  </xdr:twoCellAnchor>
  <xdr:twoCellAnchor>
    <xdr:from>
      <xdr:col>3</xdr:col>
      <xdr:colOff>99060</xdr:colOff>
      <xdr:row>10</xdr:row>
      <xdr:rowOff>76200</xdr:rowOff>
    </xdr:from>
    <xdr:to>
      <xdr:col>5</xdr:col>
      <xdr:colOff>350520</xdr:colOff>
      <xdr:row>24</xdr:row>
      <xdr:rowOff>68580</xdr:rowOff>
    </xdr:to>
    <xdr:cxnSp macro="">
      <xdr:nvCxnSpPr>
        <xdr:cNvPr id="3" name="Suora yhdysviiva 2">
          <a:extLst>
            <a:ext uri="{FF2B5EF4-FFF2-40B4-BE49-F238E27FC236}">
              <a16:creationId xmlns:a16="http://schemas.microsoft.com/office/drawing/2014/main" id="{C87CE6E5-5A94-4BEF-BE52-1FBAB4421D58}"/>
            </a:ext>
          </a:extLst>
        </xdr:cNvPr>
        <xdr:cNvCxnSpPr/>
      </xdr:nvCxnSpPr>
      <xdr:spPr>
        <a:xfrm flipV="1">
          <a:off x="3039110" y="1549400"/>
          <a:ext cx="1470660" cy="257048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350520</xdr:colOff>
      <xdr:row>10</xdr:row>
      <xdr:rowOff>83820</xdr:rowOff>
    </xdr:from>
    <xdr:to>
      <xdr:col>10</xdr:col>
      <xdr:colOff>312420</xdr:colOff>
      <xdr:row>17</xdr:row>
      <xdr:rowOff>0</xdr:rowOff>
    </xdr:to>
    <xdr:cxnSp macro="">
      <xdr:nvCxnSpPr>
        <xdr:cNvPr id="4" name="Suora yhdysviiva 3">
          <a:extLst>
            <a:ext uri="{FF2B5EF4-FFF2-40B4-BE49-F238E27FC236}">
              <a16:creationId xmlns:a16="http://schemas.microsoft.com/office/drawing/2014/main" id="{4F7BF768-52E9-44F4-A0AD-B4D56329B19B}"/>
            </a:ext>
          </a:extLst>
        </xdr:cNvPr>
        <xdr:cNvCxnSpPr/>
      </xdr:nvCxnSpPr>
      <xdr:spPr>
        <a:xfrm>
          <a:off x="4509770" y="1557020"/>
          <a:ext cx="3092450" cy="120523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586740</xdr:colOff>
      <xdr:row>14</xdr:row>
      <xdr:rowOff>21881</xdr:rowOff>
    </xdr:from>
    <xdr:to>
      <xdr:col>4</xdr:col>
      <xdr:colOff>441139</xdr:colOff>
      <xdr:row>24</xdr:row>
      <xdr:rowOff>15240</xdr:rowOff>
    </xdr:to>
    <xdr:cxnSp macro="">
      <xdr:nvCxnSpPr>
        <xdr:cNvPr id="5" name="Suora yhdysviiva 4">
          <a:extLst>
            <a:ext uri="{FF2B5EF4-FFF2-40B4-BE49-F238E27FC236}">
              <a16:creationId xmlns:a16="http://schemas.microsoft.com/office/drawing/2014/main" id="{17B3DDE8-E181-4813-96A5-8DC08D0224E5}"/>
            </a:ext>
          </a:extLst>
        </xdr:cNvPr>
        <xdr:cNvCxnSpPr>
          <a:stCxn id="6" idx="0"/>
        </xdr:cNvCxnSpPr>
      </xdr:nvCxnSpPr>
      <xdr:spPr>
        <a:xfrm flipH="1">
          <a:off x="2917190" y="2231681"/>
          <a:ext cx="1073599" cy="183485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289560</xdr:colOff>
      <xdr:row>11</xdr:row>
      <xdr:rowOff>38100</xdr:rowOff>
    </xdr:from>
    <xdr:to>
      <xdr:col>8</xdr:col>
      <xdr:colOff>335280</xdr:colOff>
      <xdr:row>22</xdr:row>
      <xdr:rowOff>45720</xdr:rowOff>
    </xdr:to>
    <xdr:sp macro="" textlink="">
      <xdr:nvSpPr>
        <xdr:cNvPr id="6" name="Kaari 5">
          <a:extLst>
            <a:ext uri="{FF2B5EF4-FFF2-40B4-BE49-F238E27FC236}">
              <a16:creationId xmlns:a16="http://schemas.microsoft.com/office/drawing/2014/main" id="{5CFEB3F2-143C-4D6E-8EF4-A367C9225E1B}"/>
            </a:ext>
          </a:extLst>
        </xdr:cNvPr>
        <xdr:cNvSpPr/>
      </xdr:nvSpPr>
      <xdr:spPr>
        <a:xfrm>
          <a:off x="3839210" y="1695450"/>
          <a:ext cx="2566670" cy="2033270"/>
        </a:xfrm>
        <a:prstGeom prst="arc">
          <a:avLst>
            <a:gd name="adj1" fmla="val 12179462"/>
            <a:gd name="adj2" fmla="val 1894477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endParaRPr lang="fi-FI" sz="1100">
            <a:solidFill>
              <a:schemeClr val="tx1"/>
            </a:solidFill>
            <a:latin typeface="+mn-lt"/>
            <a:ea typeface="+mn-ea"/>
            <a:cs typeface="+mn-cs"/>
          </a:endParaRPr>
        </a:p>
      </xdr:txBody>
    </xdr:sp>
    <xdr:clientData/>
  </xdr:twoCellAnchor>
  <xdr:twoCellAnchor>
    <xdr:from>
      <xdr:col>3</xdr:col>
      <xdr:colOff>213361</xdr:colOff>
      <xdr:row>15</xdr:row>
      <xdr:rowOff>162043</xdr:rowOff>
    </xdr:from>
    <xdr:to>
      <xdr:col>4</xdr:col>
      <xdr:colOff>523194</xdr:colOff>
      <xdr:row>24</xdr:row>
      <xdr:rowOff>60960</xdr:rowOff>
    </xdr:to>
    <xdr:cxnSp macro="">
      <xdr:nvCxnSpPr>
        <xdr:cNvPr id="7" name="Suora yhdysviiva 6">
          <a:extLst>
            <a:ext uri="{FF2B5EF4-FFF2-40B4-BE49-F238E27FC236}">
              <a16:creationId xmlns:a16="http://schemas.microsoft.com/office/drawing/2014/main" id="{A48F3116-B759-47C6-AEF2-AAFA316AAE14}"/>
            </a:ext>
          </a:extLst>
        </xdr:cNvPr>
        <xdr:cNvCxnSpPr>
          <a:stCxn id="8" idx="0"/>
        </xdr:cNvCxnSpPr>
      </xdr:nvCxnSpPr>
      <xdr:spPr>
        <a:xfrm flipH="1">
          <a:off x="3153411" y="2555993"/>
          <a:ext cx="919433" cy="15562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441960</xdr:colOff>
      <xdr:row>12</xdr:row>
      <xdr:rowOff>114300</xdr:rowOff>
    </xdr:from>
    <xdr:to>
      <xdr:col>8</xdr:col>
      <xdr:colOff>175260</xdr:colOff>
      <xdr:row>23</xdr:row>
      <xdr:rowOff>7620</xdr:rowOff>
    </xdr:to>
    <xdr:sp macro="" textlink="">
      <xdr:nvSpPr>
        <xdr:cNvPr id="8" name="Kaari 7">
          <a:extLst>
            <a:ext uri="{FF2B5EF4-FFF2-40B4-BE49-F238E27FC236}">
              <a16:creationId xmlns:a16="http://schemas.microsoft.com/office/drawing/2014/main" id="{4389808E-D880-4297-8821-07B73D9DA917}"/>
            </a:ext>
          </a:extLst>
        </xdr:cNvPr>
        <xdr:cNvSpPr/>
      </xdr:nvSpPr>
      <xdr:spPr>
        <a:xfrm>
          <a:off x="3991610" y="1955800"/>
          <a:ext cx="2254250" cy="1918970"/>
        </a:xfrm>
        <a:prstGeom prst="arc">
          <a:avLst>
            <a:gd name="adj1" fmla="val 11935245"/>
            <a:gd name="adj2" fmla="val 1848764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endParaRPr lang="fi-FI" sz="1100">
            <a:solidFill>
              <a:schemeClr val="tx1"/>
            </a:solidFill>
            <a:latin typeface="+mn-lt"/>
            <a:ea typeface="+mn-ea"/>
            <a:cs typeface="+mn-cs"/>
          </a:endParaRPr>
        </a:p>
      </xdr:txBody>
    </xdr:sp>
    <xdr:clientData/>
  </xdr:twoCellAnchor>
  <xdr:twoCellAnchor>
    <xdr:from>
      <xdr:col>7</xdr:col>
      <xdr:colOff>556260</xdr:colOff>
      <xdr:row>12</xdr:row>
      <xdr:rowOff>91440</xdr:rowOff>
    </xdr:from>
    <xdr:to>
      <xdr:col>10</xdr:col>
      <xdr:colOff>381000</xdr:colOff>
      <xdr:row>16</xdr:row>
      <xdr:rowOff>91440</xdr:rowOff>
    </xdr:to>
    <xdr:cxnSp macro="">
      <xdr:nvCxnSpPr>
        <xdr:cNvPr id="9" name="Suora yhdysviiva 8">
          <a:extLst>
            <a:ext uri="{FF2B5EF4-FFF2-40B4-BE49-F238E27FC236}">
              <a16:creationId xmlns:a16="http://schemas.microsoft.com/office/drawing/2014/main" id="{EB367759-7346-43CE-95EE-0A1F3A8353D7}"/>
            </a:ext>
          </a:extLst>
        </xdr:cNvPr>
        <xdr:cNvCxnSpPr/>
      </xdr:nvCxnSpPr>
      <xdr:spPr>
        <a:xfrm>
          <a:off x="5934710" y="1932940"/>
          <a:ext cx="1736090" cy="736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355121</xdr:colOff>
      <xdr:row>13</xdr:row>
      <xdr:rowOff>91664</xdr:rowOff>
    </xdr:from>
    <xdr:to>
      <xdr:col>10</xdr:col>
      <xdr:colOff>266700</xdr:colOff>
      <xdr:row>17</xdr:row>
      <xdr:rowOff>121920</xdr:rowOff>
    </xdr:to>
    <xdr:cxnSp macro="">
      <xdr:nvCxnSpPr>
        <xdr:cNvPr id="10" name="Suora yhdysviiva 9">
          <a:extLst>
            <a:ext uri="{FF2B5EF4-FFF2-40B4-BE49-F238E27FC236}">
              <a16:creationId xmlns:a16="http://schemas.microsoft.com/office/drawing/2014/main" id="{FAB58CFB-064D-43AC-AB33-F56CEF526101}"/>
            </a:ext>
          </a:extLst>
        </xdr:cNvPr>
        <xdr:cNvCxnSpPr>
          <a:stCxn id="8" idx="2"/>
        </xdr:cNvCxnSpPr>
      </xdr:nvCxnSpPr>
      <xdr:spPr>
        <a:xfrm>
          <a:off x="5733571" y="2117314"/>
          <a:ext cx="1822929" cy="7668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312420</xdr:colOff>
      <xdr:row>18</xdr:row>
      <xdr:rowOff>7620</xdr:rowOff>
    </xdr:from>
    <xdr:to>
      <xdr:col>6</xdr:col>
      <xdr:colOff>358139</xdr:colOff>
      <xdr:row>18</xdr:row>
      <xdr:rowOff>60960</xdr:rowOff>
    </xdr:to>
    <xdr:sp macro="" textlink="">
      <xdr:nvSpPr>
        <xdr:cNvPr id="11" name="Ellipsi 10">
          <a:extLst>
            <a:ext uri="{FF2B5EF4-FFF2-40B4-BE49-F238E27FC236}">
              <a16:creationId xmlns:a16="http://schemas.microsoft.com/office/drawing/2014/main" id="{FFE19FCC-3FB3-4050-8096-7447838B5F36}"/>
            </a:ext>
          </a:extLst>
        </xdr:cNvPr>
        <xdr:cNvSpPr/>
      </xdr:nvSpPr>
      <xdr:spPr>
        <a:xfrm>
          <a:off x="5081270" y="2954020"/>
          <a:ext cx="45719" cy="5334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6</xdr:col>
      <xdr:colOff>358139</xdr:colOff>
      <xdr:row>17</xdr:row>
      <xdr:rowOff>38100</xdr:rowOff>
    </xdr:from>
    <xdr:to>
      <xdr:col>8</xdr:col>
      <xdr:colOff>60961</xdr:colOff>
      <xdr:row>18</xdr:row>
      <xdr:rowOff>34290</xdr:rowOff>
    </xdr:to>
    <xdr:cxnSp macro="">
      <xdr:nvCxnSpPr>
        <xdr:cNvPr id="12" name="Suora yhdysviiva 11">
          <a:extLst>
            <a:ext uri="{FF2B5EF4-FFF2-40B4-BE49-F238E27FC236}">
              <a16:creationId xmlns:a16="http://schemas.microsoft.com/office/drawing/2014/main" id="{AD0C6E21-76FA-454F-8BB3-C933449BF0C2}"/>
            </a:ext>
          </a:extLst>
        </xdr:cNvPr>
        <xdr:cNvCxnSpPr>
          <a:endCxn id="11" idx="6"/>
        </xdr:cNvCxnSpPr>
      </xdr:nvCxnSpPr>
      <xdr:spPr>
        <a:xfrm flipH="1">
          <a:off x="5126989" y="2800350"/>
          <a:ext cx="1004572" cy="180340"/>
        </a:xfrm>
        <a:prstGeom prst="line">
          <a:avLst/>
        </a:prstGeom>
        <a:ln w="12700">
          <a:solidFill>
            <a:schemeClr val="tx1"/>
          </a:solidFill>
          <a:prstDash val="dash"/>
          <a:headEnd type="triangl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243840</xdr:colOff>
      <xdr:row>17</xdr:row>
      <xdr:rowOff>7620</xdr:rowOff>
    </xdr:from>
    <xdr:to>
      <xdr:col>7</xdr:col>
      <xdr:colOff>441960</xdr:colOff>
      <xdr:row>19</xdr:row>
      <xdr:rowOff>53340</xdr:rowOff>
    </xdr:to>
    <xdr:sp macro="" textlink="">
      <xdr:nvSpPr>
        <xdr:cNvPr id="13" name="Tekstiruutu 12">
          <a:extLst>
            <a:ext uri="{FF2B5EF4-FFF2-40B4-BE49-F238E27FC236}">
              <a16:creationId xmlns:a16="http://schemas.microsoft.com/office/drawing/2014/main" id="{E62216E0-5678-413A-9C2F-82069D7AA145}"/>
            </a:ext>
          </a:extLst>
        </xdr:cNvPr>
        <xdr:cNvSpPr txBox="1"/>
      </xdr:nvSpPr>
      <xdr:spPr>
        <a:xfrm>
          <a:off x="5622290" y="2769870"/>
          <a:ext cx="198120" cy="414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800"/>
            <a:t>r</a:t>
          </a:r>
        </a:p>
      </xdr:txBody>
    </xdr:sp>
    <xdr:clientData/>
  </xdr:twoCellAnchor>
  <xdr:twoCellAnchor>
    <xdr:from>
      <xdr:col>4</xdr:col>
      <xdr:colOff>358140</xdr:colOff>
      <xdr:row>12</xdr:row>
      <xdr:rowOff>15240</xdr:rowOff>
    </xdr:from>
    <xdr:to>
      <xdr:col>8</xdr:col>
      <xdr:colOff>91440</xdr:colOff>
      <xdr:row>22</xdr:row>
      <xdr:rowOff>114300</xdr:rowOff>
    </xdr:to>
    <xdr:sp macro="" textlink="">
      <xdr:nvSpPr>
        <xdr:cNvPr id="14" name="Kaari 13">
          <a:extLst>
            <a:ext uri="{FF2B5EF4-FFF2-40B4-BE49-F238E27FC236}">
              <a16:creationId xmlns:a16="http://schemas.microsoft.com/office/drawing/2014/main" id="{B2DCFB5C-2990-4C76-8411-87AA8F580D76}"/>
            </a:ext>
          </a:extLst>
        </xdr:cNvPr>
        <xdr:cNvSpPr/>
      </xdr:nvSpPr>
      <xdr:spPr>
        <a:xfrm>
          <a:off x="3907790" y="1856740"/>
          <a:ext cx="2254250" cy="1940560"/>
        </a:xfrm>
        <a:prstGeom prst="arc">
          <a:avLst>
            <a:gd name="adj1" fmla="val 11931167"/>
            <a:gd name="adj2" fmla="val 18018249"/>
          </a:avLst>
        </a:prstGeom>
        <a:ln w="12700">
          <a:solidFill>
            <a:srgbClr val="FF0000"/>
          </a:solidFill>
          <a:prstDash val="dash"/>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i-FI" sz="1100"/>
        </a:p>
      </xdr:txBody>
    </xdr:sp>
    <xdr:clientData/>
  </xdr:twoCellAnchor>
  <xdr:twoCellAnchor>
    <xdr:from>
      <xdr:col>5</xdr:col>
      <xdr:colOff>510540</xdr:colOff>
      <xdr:row>11</xdr:row>
      <xdr:rowOff>91440</xdr:rowOff>
    </xdr:from>
    <xdr:to>
      <xdr:col>6</xdr:col>
      <xdr:colOff>137160</xdr:colOff>
      <xdr:row>13</xdr:row>
      <xdr:rowOff>137160</xdr:rowOff>
    </xdr:to>
    <xdr:sp macro="" textlink="">
      <xdr:nvSpPr>
        <xdr:cNvPr id="15" name="Tekstiruutu 14">
          <a:extLst>
            <a:ext uri="{FF2B5EF4-FFF2-40B4-BE49-F238E27FC236}">
              <a16:creationId xmlns:a16="http://schemas.microsoft.com/office/drawing/2014/main" id="{3CBAE186-98F3-4F2B-A318-28434E2A8B4C}"/>
            </a:ext>
          </a:extLst>
        </xdr:cNvPr>
        <xdr:cNvSpPr txBox="1"/>
      </xdr:nvSpPr>
      <xdr:spPr>
        <a:xfrm>
          <a:off x="4669790" y="1748790"/>
          <a:ext cx="236220" cy="414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800">
              <a:solidFill>
                <a:srgbClr val="FF0000"/>
              </a:solidFill>
            </a:rPr>
            <a:t>p</a:t>
          </a:r>
        </a:p>
      </xdr:txBody>
    </xdr:sp>
    <xdr:clientData/>
  </xdr:twoCellAnchor>
  <xdr:twoCellAnchor>
    <xdr:from>
      <xdr:col>5</xdr:col>
      <xdr:colOff>350520</xdr:colOff>
      <xdr:row>10</xdr:row>
      <xdr:rowOff>76200</xdr:rowOff>
    </xdr:from>
    <xdr:to>
      <xdr:col>5</xdr:col>
      <xdr:colOff>472440</xdr:colOff>
      <xdr:row>12</xdr:row>
      <xdr:rowOff>91440</xdr:rowOff>
    </xdr:to>
    <xdr:cxnSp macro="">
      <xdr:nvCxnSpPr>
        <xdr:cNvPr id="16" name="Suora yhdysviiva 15">
          <a:extLst>
            <a:ext uri="{FF2B5EF4-FFF2-40B4-BE49-F238E27FC236}">
              <a16:creationId xmlns:a16="http://schemas.microsoft.com/office/drawing/2014/main" id="{4FA5B4D9-7959-497C-96BE-2249C2301AE5}"/>
            </a:ext>
          </a:extLst>
        </xdr:cNvPr>
        <xdr:cNvCxnSpPr/>
      </xdr:nvCxnSpPr>
      <xdr:spPr>
        <a:xfrm flipH="1" flipV="1">
          <a:off x="4509770" y="1549400"/>
          <a:ext cx="121920" cy="383540"/>
        </a:xfrm>
        <a:prstGeom prst="line">
          <a:avLst/>
        </a:prstGeom>
        <a:ln w="12700">
          <a:solidFill>
            <a:schemeClr val="accent1"/>
          </a:solidFill>
          <a:prstDash val="dash"/>
          <a:headEnd type="triangl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335280</xdr:colOff>
      <xdr:row>10</xdr:row>
      <xdr:rowOff>15240</xdr:rowOff>
    </xdr:from>
    <xdr:to>
      <xdr:col>6</xdr:col>
      <xdr:colOff>114300</xdr:colOff>
      <xdr:row>12</xdr:row>
      <xdr:rowOff>60960</xdr:rowOff>
    </xdr:to>
    <xdr:sp macro="" textlink="">
      <xdr:nvSpPr>
        <xdr:cNvPr id="17" name="Tekstiruutu 16">
          <a:extLst>
            <a:ext uri="{FF2B5EF4-FFF2-40B4-BE49-F238E27FC236}">
              <a16:creationId xmlns:a16="http://schemas.microsoft.com/office/drawing/2014/main" id="{D27EC0F4-DFCC-4E1A-A4E8-EDF923F6C434}"/>
            </a:ext>
          </a:extLst>
        </xdr:cNvPr>
        <xdr:cNvSpPr txBox="1"/>
      </xdr:nvSpPr>
      <xdr:spPr>
        <a:xfrm>
          <a:off x="4494530" y="1488440"/>
          <a:ext cx="388620" cy="414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800">
              <a:solidFill>
                <a:schemeClr val="accent1"/>
              </a:solidFill>
            </a:rPr>
            <a:t>o</a:t>
          </a:r>
        </a:p>
      </xdr:txBody>
    </xdr:sp>
    <xdr:clientData/>
  </xdr:twoCellAnchor>
  <xdr:twoCellAnchor>
    <xdr:from>
      <xdr:col>4</xdr:col>
      <xdr:colOff>289560</xdr:colOff>
      <xdr:row>9</xdr:row>
      <xdr:rowOff>152400</xdr:rowOff>
    </xdr:from>
    <xdr:to>
      <xdr:col>5</xdr:col>
      <xdr:colOff>182880</xdr:colOff>
      <xdr:row>14</xdr:row>
      <xdr:rowOff>137160</xdr:rowOff>
    </xdr:to>
    <xdr:cxnSp macro="">
      <xdr:nvCxnSpPr>
        <xdr:cNvPr id="18" name="Suora nuoliyhdysviiva 17">
          <a:extLst>
            <a:ext uri="{FF2B5EF4-FFF2-40B4-BE49-F238E27FC236}">
              <a16:creationId xmlns:a16="http://schemas.microsoft.com/office/drawing/2014/main" id="{AFF0337A-07B2-44ED-BEAA-B0F41912CD04}"/>
            </a:ext>
          </a:extLst>
        </xdr:cNvPr>
        <xdr:cNvCxnSpPr/>
      </xdr:nvCxnSpPr>
      <xdr:spPr>
        <a:xfrm flipH="1">
          <a:off x="3839210" y="1441450"/>
          <a:ext cx="502920" cy="905510"/>
        </a:xfrm>
        <a:prstGeom prst="straightConnector1">
          <a:avLst/>
        </a:prstGeom>
        <a:ln w="12700">
          <a:solidFill>
            <a:schemeClr val="accent6">
              <a:lumMod val="75000"/>
            </a:schemeClr>
          </a:solidFill>
          <a:prstDash val="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320040</xdr:colOff>
      <xdr:row>10</xdr:row>
      <xdr:rowOff>129540</xdr:rowOff>
    </xdr:from>
    <xdr:to>
      <xdr:col>4</xdr:col>
      <xdr:colOff>556260</xdr:colOff>
      <xdr:row>13</xdr:row>
      <xdr:rowOff>0</xdr:rowOff>
    </xdr:to>
    <xdr:sp macro="" textlink="">
      <xdr:nvSpPr>
        <xdr:cNvPr id="19" name="Tekstiruutu 18">
          <a:extLst>
            <a:ext uri="{FF2B5EF4-FFF2-40B4-BE49-F238E27FC236}">
              <a16:creationId xmlns:a16="http://schemas.microsoft.com/office/drawing/2014/main" id="{510322DC-6343-4CE3-B6AB-31C3B4FC671E}"/>
            </a:ext>
          </a:extLst>
        </xdr:cNvPr>
        <xdr:cNvSpPr txBox="1"/>
      </xdr:nvSpPr>
      <xdr:spPr>
        <a:xfrm>
          <a:off x="3869690" y="1602740"/>
          <a:ext cx="236220" cy="422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800">
              <a:solidFill>
                <a:schemeClr val="accent6">
                  <a:lumMod val="75000"/>
                </a:schemeClr>
              </a:solidFill>
            </a:rPr>
            <a:t>e</a:t>
          </a:r>
        </a:p>
      </xdr:txBody>
    </xdr:sp>
    <xdr:clientData/>
  </xdr:twoCellAnchor>
  <xdr:twoCellAnchor>
    <xdr:from>
      <xdr:col>5</xdr:col>
      <xdr:colOff>457200</xdr:colOff>
      <xdr:row>9</xdr:row>
      <xdr:rowOff>76200</xdr:rowOff>
    </xdr:from>
    <xdr:to>
      <xdr:col>7</xdr:col>
      <xdr:colOff>259080</xdr:colOff>
      <xdr:row>11</xdr:row>
      <xdr:rowOff>68580</xdr:rowOff>
    </xdr:to>
    <xdr:cxnSp macro="">
      <xdr:nvCxnSpPr>
        <xdr:cNvPr id="20" name="Suora nuoliyhdysviiva 19">
          <a:extLst>
            <a:ext uri="{FF2B5EF4-FFF2-40B4-BE49-F238E27FC236}">
              <a16:creationId xmlns:a16="http://schemas.microsoft.com/office/drawing/2014/main" id="{49934350-8473-4C9E-BC87-8D79A92FD0D3}"/>
            </a:ext>
          </a:extLst>
        </xdr:cNvPr>
        <xdr:cNvCxnSpPr/>
      </xdr:nvCxnSpPr>
      <xdr:spPr>
        <a:xfrm flipH="1" flipV="1">
          <a:off x="4616450" y="1365250"/>
          <a:ext cx="1021080" cy="360680"/>
        </a:xfrm>
        <a:prstGeom prst="straightConnector1">
          <a:avLst/>
        </a:prstGeom>
        <a:ln w="12700">
          <a:solidFill>
            <a:schemeClr val="accent6">
              <a:lumMod val="75000"/>
            </a:schemeClr>
          </a:solidFill>
          <a:prstDash val="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297180</xdr:colOff>
      <xdr:row>8</xdr:row>
      <xdr:rowOff>137160</xdr:rowOff>
    </xdr:from>
    <xdr:to>
      <xdr:col>6</xdr:col>
      <xdr:colOff>533400</xdr:colOff>
      <xdr:row>11</xdr:row>
      <xdr:rowOff>7620</xdr:rowOff>
    </xdr:to>
    <xdr:sp macro="" textlink="">
      <xdr:nvSpPr>
        <xdr:cNvPr id="21" name="Tekstiruutu 20">
          <a:extLst>
            <a:ext uri="{FF2B5EF4-FFF2-40B4-BE49-F238E27FC236}">
              <a16:creationId xmlns:a16="http://schemas.microsoft.com/office/drawing/2014/main" id="{2A139398-7A54-4E83-830A-CA6847DBF2B0}"/>
            </a:ext>
          </a:extLst>
        </xdr:cNvPr>
        <xdr:cNvSpPr txBox="1"/>
      </xdr:nvSpPr>
      <xdr:spPr>
        <a:xfrm>
          <a:off x="5066030" y="1242060"/>
          <a:ext cx="236220" cy="422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800">
              <a:solidFill>
                <a:schemeClr val="accent6">
                  <a:lumMod val="75000"/>
                </a:schemeClr>
              </a:solidFill>
            </a:rPr>
            <a:t>e</a:t>
          </a:r>
        </a:p>
      </xdr:txBody>
    </xdr:sp>
    <xdr:clientData/>
  </xdr:twoCellAnchor>
  <xdr:twoCellAnchor>
    <xdr:from>
      <xdr:col>4</xdr:col>
      <xdr:colOff>358140</xdr:colOff>
      <xdr:row>8</xdr:row>
      <xdr:rowOff>0</xdr:rowOff>
    </xdr:from>
    <xdr:to>
      <xdr:col>6</xdr:col>
      <xdr:colOff>457200</xdr:colOff>
      <xdr:row>13</xdr:row>
      <xdr:rowOff>160020</xdr:rowOff>
    </xdr:to>
    <xdr:sp macro="" textlink="">
      <xdr:nvSpPr>
        <xdr:cNvPr id="22" name="Kaari 21">
          <a:extLst>
            <a:ext uri="{FF2B5EF4-FFF2-40B4-BE49-F238E27FC236}">
              <a16:creationId xmlns:a16="http://schemas.microsoft.com/office/drawing/2014/main" id="{2A722958-D446-4993-893B-9177D49CA4C1}"/>
            </a:ext>
          </a:extLst>
        </xdr:cNvPr>
        <xdr:cNvSpPr/>
      </xdr:nvSpPr>
      <xdr:spPr>
        <a:xfrm>
          <a:off x="3907790" y="1104900"/>
          <a:ext cx="1318260" cy="1080770"/>
        </a:xfrm>
        <a:prstGeom prst="arc">
          <a:avLst>
            <a:gd name="adj1" fmla="val 949889"/>
            <a:gd name="adj2" fmla="val 7672037"/>
          </a:avLst>
        </a:prstGeom>
        <a:ln w="12700">
          <a:solidFill>
            <a:srgbClr val="FFC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i-FI" sz="1100"/>
        </a:p>
      </xdr:txBody>
    </xdr:sp>
    <xdr:clientData/>
  </xdr:twoCellAnchor>
  <xdr:twoCellAnchor>
    <xdr:from>
      <xdr:col>6</xdr:col>
      <xdr:colOff>137160</xdr:colOff>
      <xdr:row>12</xdr:row>
      <xdr:rowOff>121920</xdr:rowOff>
    </xdr:from>
    <xdr:to>
      <xdr:col>6</xdr:col>
      <xdr:colOff>335280</xdr:colOff>
      <xdr:row>14</xdr:row>
      <xdr:rowOff>167640</xdr:rowOff>
    </xdr:to>
    <xdr:sp macro="" textlink="">
      <xdr:nvSpPr>
        <xdr:cNvPr id="23" name="Tekstiruutu 22">
          <a:extLst>
            <a:ext uri="{FF2B5EF4-FFF2-40B4-BE49-F238E27FC236}">
              <a16:creationId xmlns:a16="http://schemas.microsoft.com/office/drawing/2014/main" id="{B0D0A17F-B603-4B9D-AC6E-D62E19F38C6F}"/>
            </a:ext>
          </a:extLst>
        </xdr:cNvPr>
        <xdr:cNvSpPr txBox="1"/>
      </xdr:nvSpPr>
      <xdr:spPr>
        <a:xfrm>
          <a:off x="4906010" y="1963420"/>
          <a:ext cx="198120" cy="414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800">
              <a:solidFill>
                <a:srgbClr val="FFC000"/>
              </a:solidFill>
            </a:rPr>
            <a:t>a</a:t>
          </a:r>
        </a:p>
      </xdr:txBody>
    </xdr:sp>
    <xdr:clientData/>
  </xdr:twoCellAnchor>
  <xdr:twoCellAnchor>
    <xdr:from>
      <xdr:col>7</xdr:col>
      <xdr:colOff>396240</xdr:colOff>
      <xdr:row>10</xdr:row>
      <xdr:rowOff>30480</xdr:rowOff>
    </xdr:from>
    <xdr:to>
      <xdr:col>10</xdr:col>
      <xdr:colOff>563880</xdr:colOff>
      <xdr:row>12</xdr:row>
      <xdr:rowOff>76200</xdr:rowOff>
    </xdr:to>
    <xdr:sp macro="" textlink="">
      <xdr:nvSpPr>
        <xdr:cNvPr id="24" name="Tekstiruutu 23">
          <a:extLst>
            <a:ext uri="{FF2B5EF4-FFF2-40B4-BE49-F238E27FC236}">
              <a16:creationId xmlns:a16="http://schemas.microsoft.com/office/drawing/2014/main" id="{61073827-1126-49F9-BDDA-F1088748A2C4}"/>
            </a:ext>
          </a:extLst>
        </xdr:cNvPr>
        <xdr:cNvSpPr txBox="1"/>
      </xdr:nvSpPr>
      <xdr:spPr>
        <a:xfrm>
          <a:off x="5774690" y="1503680"/>
          <a:ext cx="2078990" cy="414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800"/>
            <a:t>Tien keskilinja</a:t>
          </a:r>
        </a:p>
      </xdr:txBody>
    </xdr:sp>
    <xdr:clientData/>
  </xdr:twoCellAnchor>
  <xdr:twoCellAnchor>
    <xdr:from>
      <xdr:col>7</xdr:col>
      <xdr:colOff>716280</xdr:colOff>
      <xdr:row>11</xdr:row>
      <xdr:rowOff>167640</xdr:rowOff>
    </xdr:from>
    <xdr:to>
      <xdr:col>8</xdr:col>
      <xdr:colOff>190500</xdr:colOff>
      <xdr:row>13</xdr:row>
      <xdr:rowOff>129540</xdr:rowOff>
    </xdr:to>
    <xdr:cxnSp macro="">
      <xdr:nvCxnSpPr>
        <xdr:cNvPr id="25" name="Suora nuoliyhdysviiva 24">
          <a:extLst>
            <a:ext uri="{FF2B5EF4-FFF2-40B4-BE49-F238E27FC236}">
              <a16:creationId xmlns:a16="http://schemas.microsoft.com/office/drawing/2014/main" id="{EB99BF57-0CC3-47D0-B02B-E304A6A2256F}"/>
            </a:ext>
          </a:extLst>
        </xdr:cNvPr>
        <xdr:cNvCxnSpPr/>
      </xdr:nvCxnSpPr>
      <xdr:spPr>
        <a:xfrm flipH="1">
          <a:off x="6069330" y="1824990"/>
          <a:ext cx="191770" cy="3302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19</xdr:row>
      <xdr:rowOff>99060</xdr:rowOff>
    </xdr:from>
    <xdr:to>
      <xdr:col>12</xdr:col>
      <xdr:colOff>419100</xdr:colOff>
      <xdr:row>21</xdr:row>
      <xdr:rowOff>152400</xdr:rowOff>
    </xdr:to>
    <xdr:sp macro="" textlink="">
      <xdr:nvSpPr>
        <xdr:cNvPr id="26" name="Tekstiruutu 25">
          <a:extLst>
            <a:ext uri="{FF2B5EF4-FFF2-40B4-BE49-F238E27FC236}">
              <a16:creationId xmlns:a16="http://schemas.microsoft.com/office/drawing/2014/main" id="{4E07217E-7D92-4629-8E61-2F8477BC4E05}"/>
            </a:ext>
          </a:extLst>
        </xdr:cNvPr>
        <xdr:cNvSpPr txBox="1"/>
      </xdr:nvSpPr>
      <xdr:spPr>
        <a:xfrm>
          <a:off x="6070600" y="3229610"/>
          <a:ext cx="2857500" cy="421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800">
              <a:solidFill>
                <a:schemeClr val="accent6">
                  <a:lumMod val="75000"/>
                </a:schemeClr>
              </a:solidFill>
            </a:rPr>
            <a:t>e=kaarteen alun etäisyys, m</a:t>
          </a:r>
        </a:p>
      </xdr:txBody>
    </xdr:sp>
    <xdr:clientData/>
  </xdr:twoCellAnchor>
  <xdr:twoCellAnchor>
    <xdr:from>
      <xdr:col>8</xdr:col>
      <xdr:colOff>7620</xdr:colOff>
      <xdr:row>17</xdr:row>
      <xdr:rowOff>91440</xdr:rowOff>
    </xdr:from>
    <xdr:to>
      <xdr:col>11</xdr:col>
      <xdr:colOff>419100</xdr:colOff>
      <xdr:row>19</xdr:row>
      <xdr:rowOff>137160</xdr:rowOff>
    </xdr:to>
    <xdr:sp macro="" textlink="">
      <xdr:nvSpPr>
        <xdr:cNvPr id="27" name="Tekstiruutu 26">
          <a:extLst>
            <a:ext uri="{FF2B5EF4-FFF2-40B4-BE49-F238E27FC236}">
              <a16:creationId xmlns:a16="http://schemas.microsoft.com/office/drawing/2014/main" id="{4573F303-EB61-494F-A683-B3A5809F579F}"/>
            </a:ext>
          </a:extLst>
        </xdr:cNvPr>
        <xdr:cNvSpPr txBox="1"/>
      </xdr:nvSpPr>
      <xdr:spPr>
        <a:xfrm>
          <a:off x="6324600" y="3017520"/>
          <a:ext cx="2537460" cy="411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800"/>
            <a:t>r= kaarresäde,</a:t>
          </a:r>
          <a:r>
            <a:rPr lang="fi-FI" sz="1800" baseline="0"/>
            <a:t> m</a:t>
          </a:r>
          <a:endParaRPr lang="fi-FI" sz="1800"/>
        </a:p>
      </xdr:txBody>
    </xdr:sp>
    <xdr:clientData/>
  </xdr:twoCellAnchor>
  <xdr:twoCellAnchor>
    <xdr:from>
      <xdr:col>8</xdr:col>
      <xdr:colOff>0</xdr:colOff>
      <xdr:row>18</xdr:row>
      <xdr:rowOff>106680</xdr:rowOff>
    </xdr:from>
    <xdr:to>
      <xdr:col>12</xdr:col>
      <xdr:colOff>129540</xdr:colOff>
      <xdr:row>20</xdr:row>
      <xdr:rowOff>152400</xdr:rowOff>
    </xdr:to>
    <xdr:sp macro="" textlink="">
      <xdr:nvSpPr>
        <xdr:cNvPr id="28" name="Tekstiruutu 27">
          <a:extLst>
            <a:ext uri="{FF2B5EF4-FFF2-40B4-BE49-F238E27FC236}">
              <a16:creationId xmlns:a16="http://schemas.microsoft.com/office/drawing/2014/main" id="{E9D90CB2-3E92-478D-82F5-4BBE0EAB460B}"/>
            </a:ext>
          </a:extLst>
        </xdr:cNvPr>
        <xdr:cNvSpPr txBox="1"/>
      </xdr:nvSpPr>
      <xdr:spPr>
        <a:xfrm>
          <a:off x="6070600" y="3053080"/>
          <a:ext cx="2567940" cy="414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800">
              <a:solidFill>
                <a:srgbClr val="FFC000"/>
              </a:solidFill>
            </a:rPr>
            <a:t>a=käännöskulma,</a:t>
          </a:r>
          <a:r>
            <a:rPr lang="fi-FI" sz="1800" baseline="0">
              <a:solidFill>
                <a:srgbClr val="FFC000"/>
              </a:solidFill>
            </a:rPr>
            <a:t> astetta</a:t>
          </a:r>
          <a:endParaRPr lang="fi-FI" sz="1800">
            <a:solidFill>
              <a:srgbClr val="FFC000"/>
            </a:solidFill>
          </a:endParaRPr>
        </a:p>
      </xdr:txBody>
    </xdr:sp>
    <xdr:clientData/>
  </xdr:twoCellAnchor>
  <xdr:twoCellAnchor>
    <xdr:from>
      <xdr:col>7</xdr:col>
      <xdr:colOff>807720</xdr:colOff>
      <xdr:row>21</xdr:row>
      <xdr:rowOff>137160</xdr:rowOff>
    </xdr:from>
    <xdr:to>
      <xdr:col>13</xdr:col>
      <xdr:colOff>22860</xdr:colOff>
      <xdr:row>24</xdr:row>
      <xdr:rowOff>0</xdr:rowOff>
    </xdr:to>
    <xdr:sp macro="" textlink="">
      <xdr:nvSpPr>
        <xdr:cNvPr id="29" name="Tekstiruutu 28">
          <a:extLst>
            <a:ext uri="{FF2B5EF4-FFF2-40B4-BE49-F238E27FC236}">
              <a16:creationId xmlns:a16="http://schemas.microsoft.com/office/drawing/2014/main" id="{AC6AF80F-DCE1-42BC-A974-4A9CCAE3685B}"/>
            </a:ext>
          </a:extLst>
        </xdr:cNvPr>
        <xdr:cNvSpPr txBox="1"/>
      </xdr:nvSpPr>
      <xdr:spPr>
        <a:xfrm>
          <a:off x="6071870" y="3636010"/>
          <a:ext cx="3069590" cy="415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800">
              <a:solidFill>
                <a:srgbClr val="FF0000"/>
              </a:solidFill>
            </a:rPr>
            <a:t>p=kaarteen keskilinja pituus, m</a:t>
          </a:r>
        </a:p>
      </xdr:txBody>
    </xdr:sp>
    <xdr:clientData/>
  </xdr:twoCellAnchor>
  <xdr:twoCellAnchor>
    <xdr:from>
      <xdr:col>7</xdr:col>
      <xdr:colOff>807720</xdr:colOff>
      <xdr:row>20</xdr:row>
      <xdr:rowOff>99060</xdr:rowOff>
    </xdr:from>
    <xdr:to>
      <xdr:col>13</xdr:col>
      <xdr:colOff>198120</xdr:colOff>
      <xdr:row>22</xdr:row>
      <xdr:rowOff>144780</xdr:rowOff>
    </xdr:to>
    <xdr:sp macro="" textlink="">
      <xdr:nvSpPr>
        <xdr:cNvPr id="30" name="Tekstiruutu 29">
          <a:extLst>
            <a:ext uri="{FF2B5EF4-FFF2-40B4-BE49-F238E27FC236}">
              <a16:creationId xmlns:a16="http://schemas.microsoft.com/office/drawing/2014/main" id="{E15B50E3-0F01-410D-9976-48BF519249BC}"/>
            </a:ext>
          </a:extLst>
        </xdr:cNvPr>
        <xdr:cNvSpPr txBox="1"/>
      </xdr:nvSpPr>
      <xdr:spPr>
        <a:xfrm>
          <a:off x="6071870" y="3413760"/>
          <a:ext cx="3244850" cy="414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800">
              <a:solidFill>
                <a:schemeClr val="accent1"/>
              </a:solidFill>
            </a:rPr>
            <a:t>o=kaarteen keskilinjan oikaisu, m</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274320</xdr:colOff>
      <xdr:row>9</xdr:row>
      <xdr:rowOff>45720</xdr:rowOff>
    </xdr:from>
    <xdr:to>
      <xdr:col>4</xdr:col>
      <xdr:colOff>510540</xdr:colOff>
      <xdr:row>11</xdr:row>
      <xdr:rowOff>91440</xdr:rowOff>
    </xdr:to>
    <xdr:sp macro="" textlink="">
      <xdr:nvSpPr>
        <xdr:cNvPr id="14" name="Tekstiruutu 13">
          <a:extLst>
            <a:ext uri="{FF2B5EF4-FFF2-40B4-BE49-F238E27FC236}">
              <a16:creationId xmlns:a16="http://schemas.microsoft.com/office/drawing/2014/main" id="{0BF79046-B703-48B4-ADCC-8371A031557F}"/>
            </a:ext>
          </a:extLst>
        </xdr:cNvPr>
        <xdr:cNvSpPr txBox="1"/>
      </xdr:nvSpPr>
      <xdr:spPr>
        <a:xfrm>
          <a:off x="2128520" y="2452370"/>
          <a:ext cx="236220" cy="414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i-FI" sz="1800">
            <a:solidFill>
              <a:srgbClr val="FF0000"/>
            </a:solidFill>
          </a:endParaRPr>
        </a:p>
      </xdr:txBody>
    </xdr:sp>
    <xdr:clientData/>
  </xdr:twoCellAnchor>
  <xdr:twoCellAnchor>
    <xdr:from>
      <xdr:col>3</xdr:col>
      <xdr:colOff>320040</xdr:colOff>
      <xdr:row>6</xdr:row>
      <xdr:rowOff>129540</xdr:rowOff>
    </xdr:from>
    <xdr:to>
      <xdr:col>3</xdr:col>
      <xdr:colOff>556260</xdr:colOff>
      <xdr:row>9</xdr:row>
      <xdr:rowOff>0</xdr:rowOff>
    </xdr:to>
    <xdr:sp macro="" textlink="">
      <xdr:nvSpPr>
        <xdr:cNvPr id="17" name="Tekstiruutu 16">
          <a:extLst>
            <a:ext uri="{FF2B5EF4-FFF2-40B4-BE49-F238E27FC236}">
              <a16:creationId xmlns:a16="http://schemas.microsoft.com/office/drawing/2014/main" id="{DF14391D-D24D-4489-9301-4A598EDC7EFF}"/>
            </a:ext>
          </a:extLst>
        </xdr:cNvPr>
        <xdr:cNvSpPr txBox="1"/>
      </xdr:nvSpPr>
      <xdr:spPr>
        <a:xfrm>
          <a:off x="1551940" y="1983740"/>
          <a:ext cx="236220" cy="422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i-FI" sz="1800">
            <a:solidFill>
              <a:schemeClr val="accent6">
                <a:lumMod val="75000"/>
              </a:schemeClr>
            </a:solidFill>
          </a:endParaRPr>
        </a:p>
      </xdr:txBody>
    </xdr:sp>
    <xdr:clientData/>
  </xdr:twoCellAnchor>
  <xdr:twoCellAnchor>
    <xdr:from>
      <xdr:col>4</xdr:col>
      <xdr:colOff>350520</xdr:colOff>
      <xdr:row>15</xdr:row>
      <xdr:rowOff>83820</xdr:rowOff>
    </xdr:from>
    <xdr:to>
      <xdr:col>4</xdr:col>
      <xdr:colOff>548640</xdr:colOff>
      <xdr:row>17</xdr:row>
      <xdr:rowOff>129540</xdr:rowOff>
    </xdr:to>
    <xdr:sp macro="" textlink="">
      <xdr:nvSpPr>
        <xdr:cNvPr id="19" name="Tekstiruutu 18">
          <a:extLst>
            <a:ext uri="{FF2B5EF4-FFF2-40B4-BE49-F238E27FC236}">
              <a16:creationId xmlns:a16="http://schemas.microsoft.com/office/drawing/2014/main" id="{0160FCFA-A677-4DA0-ACDC-73CD87638C38}"/>
            </a:ext>
          </a:extLst>
        </xdr:cNvPr>
        <xdr:cNvSpPr txBox="1"/>
      </xdr:nvSpPr>
      <xdr:spPr>
        <a:xfrm>
          <a:off x="2204720" y="3595370"/>
          <a:ext cx="198120" cy="414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i-FI" sz="1800">
            <a:solidFill>
              <a:srgbClr val="FFC000"/>
            </a:solidFill>
          </a:endParaRPr>
        </a:p>
      </xdr:txBody>
    </xdr:sp>
    <xdr:clientData/>
  </xdr:twoCellAnchor>
  <xdr:oneCellAnchor>
    <xdr:from>
      <xdr:col>13</xdr:col>
      <xdr:colOff>205740</xdr:colOff>
      <xdr:row>2</xdr:row>
      <xdr:rowOff>175263</xdr:rowOff>
    </xdr:from>
    <xdr:ext cx="3185156" cy="2956556"/>
    <xdr:sp macro="" textlink="">
      <xdr:nvSpPr>
        <xdr:cNvPr id="26" name="Ellipsi 1">
          <a:extLst>
            <a:ext uri="{FF2B5EF4-FFF2-40B4-BE49-F238E27FC236}">
              <a16:creationId xmlns:a16="http://schemas.microsoft.com/office/drawing/2014/main" id="{ECB7F1CB-5517-40F7-8677-283ECCD6C63E}"/>
            </a:ext>
          </a:extLst>
        </xdr:cNvPr>
        <xdr:cNvSpPr/>
      </xdr:nvSpPr>
      <xdr:spPr>
        <a:xfrm>
          <a:off x="7559040" y="1286513"/>
          <a:ext cx="3185156" cy="2956556"/>
        </a:xfrm>
        <a:custGeom>
          <a:avLst/>
          <a:gdLst>
            <a:gd name="f0" fmla="val 21600000"/>
            <a:gd name="f1" fmla="val 10800000"/>
            <a:gd name="f2" fmla="val 5400000"/>
            <a:gd name="f3" fmla="val 180"/>
            <a:gd name="f4" fmla="val w"/>
            <a:gd name="f5" fmla="val h"/>
            <a:gd name="f6" fmla="val ss"/>
            <a:gd name="f7" fmla="val 0"/>
            <a:gd name="f8" fmla="*/ 5419351 1 1725033"/>
            <a:gd name="f9" fmla="+- 0 0 -360"/>
            <a:gd name="f10" fmla="+- 0 0 -180"/>
            <a:gd name="f11" fmla="abs f4"/>
            <a:gd name="f12" fmla="abs f5"/>
            <a:gd name="f13" fmla="abs f6"/>
            <a:gd name="f14" fmla="val f7"/>
            <a:gd name="f15" fmla="+- 2700000 f2 0"/>
            <a:gd name="f16" fmla="*/ f9 f1 1"/>
            <a:gd name="f17" fmla="*/ f10 f1 1"/>
            <a:gd name="f18" fmla="?: f11 f4 1"/>
            <a:gd name="f19" fmla="?: f12 f5 1"/>
            <a:gd name="f20" fmla="?: f13 f6 1"/>
            <a:gd name="f21" fmla="*/ f15 f8 1"/>
            <a:gd name="f22" fmla="*/ f16 1 f3"/>
            <a:gd name="f23" fmla="*/ f17 1 f3"/>
            <a:gd name="f24" fmla="*/ f18 1 21600"/>
            <a:gd name="f25" fmla="*/ f19 1 21600"/>
            <a:gd name="f26" fmla="*/ 21600 f18 1"/>
            <a:gd name="f27" fmla="*/ 21600 f19 1"/>
            <a:gd name="f28" fmla="*/ f21 1 f1"/>
            <a:gd name="f29" fmla="+- f22 0 f2"/>
            <a:gd name="f30" fmla="+- f23 0 f2"/>
            <a:gd name="f31" fmla="min f25 f24"/>
            <a:gd name="f32" fmla="*/ f26 1 f20"/>
            <a:gd name="f33" fmla="*/ f27 1 f20"/>
            <a:gd name="f34" fmla="+- 0 0 f28"/>
            <a:gd name="f35" fmla="val f32"/>
            <a:gd name="f36" fmla="val f33"/>
            <a:gd name="f37" fmla="+- 0 0 f34"/>
            <a:gd name="f38" fmla="*/ f14 f31 1"/>
            <a:gd name="f39" fmla="+- f36 0 f14"/>
            <a:gd name="f40" fmla="+- f35 0 f14"/>
            <a:gd name="f41" fmla="*/ f37 f1 1"/>
            <a:gd name="f42" fmla="*/ f39 1 2"/>
            <a:gd name="f43" fmla="*/ f40 1 2"/>
            <a:gd name="f44" fmla="*/ f41 1 f8"/>
            <a:gd name="f45" fmla="+- f14 f42 0"/>
            <a:gd name="f46" fmla="+- f14 f43 0"/>
            <a:gd name="f47" fmla="+- f44 0 f2"/>
            <a:gd name="f48" fmla="*/ f43 f31 1"/>
            <a:gd name="f49" fmla="*/ f42 f31 1"/>
            <a:gd name="f50" fmla="cos 1 f47"/>
            <a:gd name="f51" fmla="sin 1 f47"/>
            <a:gd name="f52" fmla="*/ f45 f31 1"/>
            <a:gd name="f53" fmla="+- 0 0 f50"/>
            <a:gd name="f54" fmla="+- 0 0 f51"/>
            <a:gd name="f55" fmla="+- 0 0 f53"/>
            <a:gd name="f56" fmla="+- 0 0 f54"/>
            <a:gd name="f57" fmla="*/ f55 f43 1"/>
            <a:gd name="f58" fmla="*/ f56 f42 1"/>
            <a:gd name="f59" fmla="+- f46 0 f57"/>
            <a:gd name="f60" fmla="+- f46 f57 0"/>
            <a:gd name="f61" fmla="+- f45 0 f58"/>
            <a:gd name="f62" fmla="+- f45 f58 0"/>
            <a:gd name="f63" fmla="*/ f59 f31 1"/>
            <a:gd name="f64" fmla="*/ f61 f31 1"/>
            <a:gd name="f65" fmla="*/ f60 f31 1"/>
            <a:gd name="f66" fmla="*/ f62 f31 1"/>
          </a:gdLst>
          <a:ahLst/>
          <a:cxnLst>
            <a:cxn ang="3cd4">
              <a:pos x="hc" y="t"/>
            </a:cxn>
            <a:cxn ang="0">
              <a:pos x="r" y="vc"/>
            </a:cxn>
            <a:cxn ang="cd4">
              <a:pos x="hc" y="b"/>
            </a:cxn>
            <a:cxn ang="cd2">
              <a:pos x="l" y="vc"/>
            </a:cxn>
            <a:cxn ang="f29">
              <a:pos x="f63" y="f64"/>
            </a:cxn>
            <a:cxn ang="f30">
              <a:pos x="f63" y="f66"/>
            </a:cxn>
            <a:cxn ang="f30">
              <a:pos x="f65" y="f66"/>
            </a:cxn>
            <a:cxn ang="f29">
              <a:pos x="f65" y="f64"/>
            </a:cxn>
          </a:cxnLst>
          <a:rect l="f63" t="f64" r="f65" b="f66"/>
          <a:pathLst>
            <a:path>
              <a:moveTo>
                <a:pt x="f38" y="f52"/>
              </a:moveTo>
              <a:arcTo wR="f48" hR="f49" stAng="f1" swAng="f0"/>
              <a:close/>
            </a:path>
          </a:pathLst>
        </a:custGeom>
        <a:noFill/>
        <a:ln w="12701" cap="flat">
          <a:solidFill>
            <a:srgbClr val="2F528F"/>
          </a:solidFill>
          <a:prstDash val="solid"/>
          <a:miter/>
        </a:ln>
      </xdr:spPr>
      <xdr:txBody>
        <a:bodyPr vert="horz" wrap="square" lIns="91440" tIns="45720" rIns="91440" bIns="45720" anchor="t" anchorCtr="0" compatLnSpc="1">
          <a:noAutofit/>
        </a:bodyPr>
        <a:lstStyle/>
        <a:p>
          <a:pPr marL="0" marR="0" lvl="0" indent="0" algn="l"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fi-FI" sz="1100" b="0" i="0" u="none" strike="noStrike" kern="0" cap="none" spc="0" baseline="0">
            <a:solidFill>
              <a:srgbClr val="FFFFFF"/>
            </a:solidFill>
            <a:uFillTx/>
            <a:latin typeface="Calibri"/>
          </a:endParaRPr>
        </a:p>
      </xdr:txBody>
    </xdr:sp>
    <xdr:clientData/>
  </xdr:oneCellAnchor>
  <xdr:oneCellAnchor>
    <xdr:from>
      <xdr:col>14</xdr:col>
      <xdr:colOff>62599</xdr:colOff>
      <xdr:row>5</xdr:row>
      <xdr:rowOff>59600</xdr:rowOff>
    </xdr:from>
    <xdr:ext cx="1141364" cy="1052923"/>
    <xdr:cxnSp macro="">
      <xdr:nvCxnSpPr>
        <xdr:cNvPr id="27" name="Suora yhdysviiva 3">
          <a:extLst>
            <a:ext uri="{FF2B5EF4-FFF2-40B4-BE49-F238E27FC236}">
              <a16:creationId xmlns:a16="http://schemas.microsoft.com/office/drawing/2014/main" id="{6705D9DE-6DC6-4D5F-9541-02F7804BFCE2}"/>
            </a:ext>
          </a:extLst>
        </xdr:cNvPr>
        <xdr:cNvCxnSpPr>
          <a:cxnSpLocks/>
          <a:stCxn id="26" idx="4"/>
        </xdr:cNvCxnSpPr>
      </xdr:nvCxnSpPr>
      <xdr:spPr>
        <a:xfrm>
          <a:off x="8025499" y="1729650"/>
          <a:ext cx="1141364" cy="1052923"/>
        </a:xfrm>
        <a:prstGeom prst="straightConnector1">
          <a:avLst/>
        </a:prstGeom>
        <a:noFill/>
        <a:ln w="6345" cap="flat">
          <a:solidFill>
            <a:srgbClr val="4472C4"/>
          </a:solidFill>
          <a:prstDash val="solid"/>
          <a:miter/>
        </a:ln>
      </xdr:spPr>
    </xdr:cxnSp>
    <xdr:clientData/>
  </xdr:oneCellAnchor>
  <xdr:oneCellAnchor>
    <xdr:from>
      <xdr:col>14</xdr:col>
      <xdr:colOff>62595</xdr:colOff>
      <xdr:row>5</xdr:row>
      <xdr:rowOff>59601</xdr:rowOff>
    </xdr:from>
    <xdr:ext cx="2252246" cy="0"/>
    <xdr:cxnSp macro="">
      <xdr:nvCxnSpPr>
        <xdr:cNvPr id="28" name="Suora yhdysviiva 4">
          <a:extLst>
            <a:ext uri="{FF2B5EF4-FFF2-40B4-BE49-F238E27FC236}">
              <a16:creationId xmlns:a16="http://schemas.microsoft.com/office/drawing/2014/main" id="{998DAE73-8C5A-472D-AEA8-20339BC10D24}"/>
            </a:ext>
          </a:extLst>
        </xdr:cNvPr>
        <xdr:cNvCxnSpPr>
          <a:cxnSpLocks/>
          <a:stCxn id="26" idx="4"/>
          <a:endCxn id="26" idx="7"/>
        </xdr:cNvCxnSpPr>
      </xdr:nvCxnSpPr>
      <xdr:spPr>
        <a:xfrm>
          <a:off x="8025495" y="1729651"/>
          <a:ext cx="2252246" cy="0"/>
        </a:xfrm>
        <a:prstGeom prst="straightConnector1">
          <a:avLst/>
        </a:prstGeom>
        <a:noFill/>
        <a:ln w="6345" cap="flat">
          <a:solidFill>
            <a:srgbClr val="4472C4"/>
          </a:solidFill>
          <a:prstDash val="solid"/>
          <a:miter/>
        </a:ln>
      </xdr:spPr>
    </xdr:cxnSp>
    <xdr:clientData/>
  </xdr:oneCellAnchor>
  <xdr:oneCellAnchor>
    <xdr:from>
      <xdr:col>15</xdr:col>
      <xdr:colOff>601976</xdr:colOff>
      <xdr:row>2</xdr:row>
      <xdr:rowOff>175263</xdr:rowOff>
    </xdr:from>
    <xdr:ext cx="0" cy="1501133"/>
    <xdr:cxnSp macro="">
      <xdr:nvCxnSpPr>
        <xdr:cNvPr id="29" name="Suora yhdysviiva 9">
          <a:extLst>
            <a:ext uri="{FF2B5EF4-FFF2-40B4-BE49-F238E27FC236}">
              <a16:creationId xmlns:a16="http://schemas.microsoft.com/office/drawing/2014/main" id="{7C67B740-999E-43A8-A071-B6AB0724CFA5}"/>
            </a:ext>
          </a:extLst>
        </xdr:cNvPr>
        <xdr:cNvCxnSpPr/>
      </xdr:nvCxnSpPr>
      <xdr:spPr>
        <a:xfrm>
          <a:off x="9174476" y="1286513"/>
          <a:ext cx="0" cy="1501133"/>
        </a:xfrm>
        <a:prstGeom prst="straightConnector1">
          <a:avLst/>
        </a:prstGeom>
        <a:noFill/>
        <a:ln w="6345" cap="flat">
          <a:solidFill>
            <a:srgbClr val="4472C4"/>
          </a:solidFill>
          <a:prstDash val="solid"/>
          <a:miter/>
        </a:ln>
      </xdr:spPr>
    </xdr:cxnSp>
    <xdr:clientData/>
  </xdr:oneCellAnchor>
  <xdr:oneCellAnchor>
    <xdr:from>
      <xdr:col>14</xdr:col>
      <xdr:colOff>586743</xdr:colOff>
      <xdr:row>7</xdr:row>
      <xdr:rowOff>68580</xdr:rowOff>
    </xdr:from>
    <xdr:ext cx="190496" cy="259076"/>
    <xdr:sp macro="" textlink="">
      <xdr:nvSpPr>
        <xdr:cNvPr id="30" name="Tekstiruutu 14">
          <a:extLst>
            <a:ext uri="{FF2B5EF4-FFF2-40B4-BE49-F238E27FC236}">
              <a16:creationId xmlns:a16="http://schemas.microsoft.com/office/drawing/2014/main" id="{42A914B5-488D-489C-9581-7F8FCCEAD410}"/>
            </a:ext>
          </a:extLst>
        </xdr:cNvPr>
        <xdr:cNvSpPr txBox="1"/>
      </xdr:nvSpPr>
      <xdr:spPr>
        <a:xfrm>
          <a:off x="8549643" y="2106930"/>
          <a:ext cx="190496" cy="259076"/>
        </a:xfrm>
        <a:prstGeom prst="rect">
          <a:avLst/>
        </a:prstGeom>
        <a:noFill/>
        <a:ln cap="flat">
          <a:noFill/>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fi-FI" sz="1100" b="0" i="0" u="none" strike="noStrike" kern="0" cap="none" spc="0" baseline="0">
              <a:solidFill>
                <a:srgbClr val="000000"/>
              </a:solidFill>
              <a:uFillTx/>
              <a:latin typeface="Calibri"/>
            </a:rPr>
            <a:t>r</a:t>
          </a:r>
        </a:p>
      </xdr:txBody>
    </xdr:sp>
    <xdr:clientData/>
  </xdr:oneCellAnchor>
  <xdr:oneCellAnchor>
    <xdr:from>
      <xdr:col>15</xdr:col>
      <xdr:colOff>548640</xdr:colOff>
      <xdr:row>5</xdr:row>
      <xdr:rowOff>7616</xdr:rowOff>
    </xdr:from>
    <xdr:ext cx="114300" cy="106683"/>
    <xdr:sp macro="" textlink="">
      <xdr:nvSpPr>
        <xdr:cNvPr id="31" name="Suorakulmio 30">
          <a:extLst>
            <a:ext uri="{FF2B5EF4-FFF2-40B4-BE49-F238E27FC236}">
              <a16:creationId xmlns:a16="http://schemas.microsoft.com/office/drawing/2014/main" id="{C1580877-6054-498B-9DF5-45487E13274F}"/>
            </a:ext>
          </a:extLst>
        </xdr:cNvPr>
        <xdr:cNvSpPr/>
      </xdr:nvSpPr>
      <xdr:spPr>
        <a:xfrm>
          <a:off x="9121140" y="1677666"/>
          <a:ext cx="114300" cy="106683"/>
        </a:xfrm>
        <a:prstGeom prst="rect">
          <a:avLst/>
        </a:prstGeom>
        <a:noFill/>
        <a:ln w="9528" cap="flat">
          <a:solidFill>
            <a:srgbClr val="2F528F"/>
          </a:solidFill>
          <a:prstDash val="solid"/>
          <a:miter/>
        </a:ln>
      </xdr:spPr>
      <xdr:txBody>
        <a:bodyPr vert="horz" wrap="square" lIns="91440" tIns="45720" rIns="91440" bIns="45720" anchor="t" anchorCtr="0" compatLnSpc="1">
          <a:noAutofit/>
        </a:bodyPr>
        <a:lstStyle/>
        <a:p>
          <a:pPr marL="0" marR="0" lvl="0" indent="0" algn="l"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fi-FI" sz="1100" b="0" i="0" u="none" strike="noStrike" kern="0" cap="none" spc="0" baseline="0">
            <a:solidFill>
              <a:srgbClr val="FFFFFF"/>
            </a:solidFill>
            <a:uFillTx/>
            <a:latin typeface="Calibri"/>
          </a:endParaRPr>
        </a:p>
      </xdr:txBody>
    </xdr:sp>
    <xdr:clientData/>
  </xdr:oneCellAnchor>
  <xdr:oneCellAnchor>
    <xdr:from>
      <xdr:col>14</xdr:col>
      <xdr:colOff>45720</xdr:colOff>
      <xdr:row>2</xdr:row>
      <xdr:rowOff>175263</xdr:rowOff>
    </xdr:from>
    <xdr:ext cx="1143000" cy="434340"/>
    <xdr:cxnSp macro="">
      <xdr:nvCxnSpPr>
        <xdr:cNvPr id="32" name="Suora yhdysviiva 18">
          <a:extLst>
            <a:ext uri="{FF2B5EF4-FFF2-40B4-BE49-F238E27FC236}">
              <a16:creationId xmlns:a16="http://schemas.microsoft.com/office/drawing/2014/main" id="{93C8C2E5-2822-45C6-884A-986AE6E219CD}"/>
            </a:ext>
          </a:extLst>
        </xdr:cNvPr>
        <xdr:cNvCxnSpPr>
          <a:cxnSpLocks/>
          <a:endCxn id="26" idx="0"/>
        </xdr:cNvCxnSpPr>
      </xdr:nvCxnSpPr>
      <xdr:spPr>
        <a:xfrm flipV="1">
          <a:off x="8008620" y="1286513"/>
          <a:ext cx="1143000" cy="434340"/>
        </a:xfrm>
        <a:prstGeom prst="straightConnector1">
          <a:avLst/>
        </a:prstGeom>
        <a:noFill/>
        <a:ln w="6345" cap="flat">
          <a:solidFill>
            <a:srgbClr val="4472C4"/>
          </a:solidFill>
          <a:prstDash val="solid"/>
          <a:miter/>
        </a:ln>
      </xdr:spPr>
    </xdr:cxnSp>
    <xdr:clientData/>
  </xdr:oneCellAnchor>
  <xdr:oneCellAnchor>
    <xdr:from>
      <xdr:col>15</xdr:col>
      <xdr:colOff>548640</xdr:colOff>
      <xdr:row>3</xdr:row>
      <xdr:rowOff>121916</xdr:rowOff>
    </xdr:from>
    <xdr:ext cx="411480" cy="259076"/>
    <xdr:sp macro="" textlink="">
      <xdr:nvSpPr>
        <xdr:cNvPr id="33" name="Tekstiruutu 25">
          <a:extLst>
            <a:ext uri="{FF2B5EF4-FFF2-40B4-BE49-F238E27FC236}">
              <a16:creationId xmlns:a16="http://schemas.microsoft.com/office/drawing/2014/main" id="{FB4054FB-56C4-40A0-BCA6-A8037C801CFD}"/>
            </a:ext>
          </a:extLst>
        </xdr:cNvPr>
        <xdr:cNvSpPr txBox="1"/>
      </xdr:nvSpPr>
      <xdr:spPr>
        <a:xfrm>
          <a:off x="9121140" y="1417316"/>
          <a:ext cx="411480" cy="259076"/>
        </a:xfrm>
        <a:prstGeom prst="rect">
          <a:avLst/>
        </a:prstGeom>
        <a:noFill/>
        <a:ln cap="flat">
          <a:noFill/>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fi-FI" sz="1100" b="0" i="0" u="none" strike="noStrike" kern="0" cap="none" spc="0" baseline="0">
              <a:solidFill>
                <a:srgbClr val="000000"/>
              </a:solidFill>
              <a:uFillTx/>
              <a:latin typeface="Calibri"/>
            </a:rPr>
            <a:t>k</a:t>
          </a:r>
        </a:p>
      </xdr:txBody>
    </xdr:sp>
    <xdr:clientData/>
  </xdr:oneCellAnchor>
  <xdr:oneCellAnchor>
    <xdr:from>
      <xdr:col>16</xdr:col>
      <xdr:colOff>350516</xdr:colOff>
      <xdr:row>4</xdr:row>
      <xdr:rowOff>15243</xdr:rowOff>
    </xdr:from>
    <xdr:ext cx="411480" cy="259076"/>
    <xdr:sp macro="" textlink="">
      <xdr:nvSpPr>
        <xdr:cNvPr id="34" name="Tekstiruutu 27">
          <a:extLst>
            <a:ext uri="{FF2B5EF4-FFF2-40B4-BE49-F238E27FC236}">
              <a16:creationId xmlns:a16="http://schemas.microsoft.com/office/drawing/2014/main" id="{F55CE835-84E3-463E-A323-3C58D337E1B8}"/>
            </a:ext>
          </a:extLst>
        </xdr:cNvPr>
        <xdr:cNvSpPr txBox="1"/>
      </xdr:nvSpPr>
      <xdr:spPr>
        <a:xfrm>
          <a:off x="9532616" y="1501143"/>
          <a:ext cx="411480" cy="259076"/>
        </a:xfrm>
        <a:prstGeom prst="rect">
          <a:avLst/>
        </a:prstGeom>
        <a:noFill/>
        <a:ln cap="flat">
          <a:noFill/>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fi-FI" sz="1100" b="0" i="0" u="none" strike="noStrike" kern="0" cap="none" spc="0" baseline="0">
              <a:solidFill>
                <a:srgbClr val="000000"/>
              </a:solidFill>
              <a:uFillTx/>
              <a:latin typeface="Calibri"/>
            </a:rPr>
            <a:t>j</a:t>
          </a:r>
        </a:p>
      </xdr:txBody>
    </xdr:sp>
    <xdr:clientData/>
  </xdr:oneCellAnchor>
  <xdr:oneCellAnchor>
    <xdr:from>
      <xdr:col>14</xdr:col>
      <xdr:colOff>205741</xdr:colOff>
      <xdr:row>4</xdr:row>
      <xdr:rowOff>129539</xdr:rowOff>
    </xdr:from>
    <xdr:ext cx="121916" cy="160020"/>
    <xdr:sp macro="" textlink="">
      <xdr:nvSpPr>
        <xdr:cNvPr id="35" name="Kaari 30">
          <a:extLst>
            <a:ext uri="{FF2B5EF4-FFF2-40B4-BE49-F238E27FC236}">
              <a16:creationId xmlns:a16="http://schemas.microsoft.com/office/drawing/2014/main" id="{28553AC8-EACB-4B8C-A5EF-7062DA434417}"/>
            </a:ext>
          </a:extLst>
        </xdr:cNvPr>
        <xdr:cNvSpPr/>
      </xdr:nvSpPr>
      <xdr:spPr>
        <a:xfrm rot="2676492">
          <a:off x="8168641" y="1615439"/>
          <a:ext cx="121916" cy="160020"/>
        </a:xfrm>
        <a:custGeom>
          <a:avLst>
            <a:gd name="f12" fmla="val 180"/>
            <a:gd name="f13" fmla="val 270"/>
          </a:avLst>
          <a:gdLst>
            <a:gd name="f2" fmla="val 10800000"/>
            <a:gd name="f3" fmla="val 5400000"/>
            <a:gd name="f4" fmla="val 16200000"/>
            <a:gd name="f5" fmla="val 180"/>
            <a:gd name="f6" fmla="val w"/>
            <a:gd name="f7" fmla="val h"/>
            <a:gd name="f8" fmla="val ss"/>
            <a:gd name="f9" fmla="val 0"/>
            <a:gd name="f10" fmla="*/ 5419351 1 1725033"/>
            <a:gd name="f11" fmla="+- 0 0 1"/>
            <a:gd name="f12" fmla="val 180"/>
            <a:gd name="f13" fmla="val 270"/>
            <a:gd name="f14" fmla="+- 0 0 -270"/>
            <a:gd name="f15" fmla="+- 0 0 -225"/>
            <a:gd name="f16" fmla="+- 0 0 -180"/>
            <a:gd name="f17" fmla="abs f6"/>
            <a:gd name="f18" fmla="abs f7"/>
            <a:gd name="f19" fmla="abs f8"/>
            <a:gd name="f20" fmla="val f9"/>
            <a:gd name="f21" fmla="+- 0 0 f12"/>
            <a:gd name="f22" fmla="+- 0 0 f13"/>
            <a:gd name="f23" fmla="*/ f14 f2 1"/>
            <a:gd name="f24" fmla="*/ f15 f2 1"/>
            <a:gd name="f25" fmla="*/ f16 f2 1"/>
            <a:gd name="f26" fmla="?: f17 f6 1"/>
            <a:gd name="f27" fmla="?: f18 f7 1"/>
            <a:gd name="f28" fmla="?: f19 f8 1"/>
            <a:gd name="f29" fmla="*/ f21 f2 1"/>
            <a:gd name="f30" fmla="*/ f22 f2 1"/>
            <a:gd name="f31" fmla="*/ f23 1 f5"/>
            <a:gd name="f32" fmla="*/ f24 1 f5"/>
            <a:gd name="f33" fmla="*/ f25 1 f5"/>
            <a:gd name="f34" fmla="*/ f26 1 21600"/>
            <a:gd name="f35" fmla="*/ f27 1 21600"/>
            <a:gd name="f36" fmla="*/ 21600 f26 1"/>
            <a:gd name="f37" fmla="*/ 21600 f27 1"/>
            <a:gd name="f38" fmla="*/ f29 1 f5"/>
            <a:gd name="f39" fmla="*/ f30 1 f5"/>
            <a:gd name="f40" fmla="+- f31 0 f3"/>
            <a:gd name="f41" fmla="+- f32 0 f3"/>
            <a:gd name="f42" fmla="+- f33 0 f3"/>
            <a:gd name="f43" fmla="min f35 f34"/>
            <a:gd name="f44" fmla="*/ f36 1 f28"/>
            <a:gd name="f45" fmla="*/ f37 1 f28"/>
            <a:gd name="f46" fmla="+- f38 0 f3"/>
            <a:gd name="f47" fmla="+- f39 0 f3"/>
            <a:gd name="f48" fmla="val f44"/>
            <a:gd name="f49" fmla="val f45"/>
            <a:gd name="f50" fmla="+- 0 0 f46"/>
            <a:gd name="f51" fmla="+- 0 0 f47"/>
            <a:gd name="f52" fmla="+- f49 0 f20"/>
            <a:gd name="f53" fmla="+- f48 0 f20"/>
            <a:gd name="f54" fmla="val f50"/>
            <a:gd name="f55" fmla="val f51"/>
            <a:gd name="f56" fmla="*/ f52 1 2"/>
            <a:gd name="f57" fmla="*/ f53 1 2"/>
            <a:gd name="f58" fmla="+- f55 0 f54"/>
            <a:gd name="f59" fmla="+- f54 f3 0"/>
            <a:gd name="f60" fmla="+- f55 f3 0"/>
            <a:gd name="f61" fmla="+- 21600000 0 f54"/>
            <a:gd name="f62" fmla="+- f3 0 f54"/>
            <a:gd name="f63" fmla="+- 27000000 0 f54"/>
            <a:gd name="f64" fmla="+- f2 0 f54"/>
            <a:gd name="f65" fmla="+- 32400000 0 f54"/>
            <a:gd name="f66" fmla="+- f4 0 f54"/>
            <a:gd name="f67" fmla="+- 37800000 0 f54"/>
            <a:gd name="f68" fmla="+- f20 f56 0"/>
            <a:gd name="f69" fmla="+- f20 f57 0"/>
            <a:gd name="f70" fmla="+- f58 21600000 0"/>
            <a:gd name="f71" fmla="*/ f59 f10 1"/>
            <a:gd name="f72" fmla="*/ f60 f10 1"/>
            <a:gd name="f73" fmla="?: f62 f62 f63"/>
            <a:gd name="f74" fmla="?: f64 f64 f65"/>
            <a:gd name="f75" fmla="?: f66 f66 f67"/>
            <a:gd name="f76" fmla="*/ f57 f43 1"/>
            <a:gd name="f77" fmla="*/ f56 f43 1"/>
            <a:gd name="f78" fmla="?: f58 f58 f70"/>
            <a:gd name="f79" fmla="*/ f71 1 f2"/>
            <a:gd name="f80" fmla="*/ f72 1 f2"/>
            <a:gd name="f81" fmla="*/ f69 f43 1"/>
            <a:gd name="f82" fmla="*/ f68 f43 1"/>
            <a:gd name="f83" fmla="+- 0 0 f79"/>
            <a:gd name="f84" fmla="+- 0 0 f80"/>
            <a:gd name="f85" fmla="+- f78 0 f61"/>
            <a:gd name="f86" fmla="+- f78 0 f73"/>
            <a:gd name="f87" fmla="+- f78 0 f74"/>
            <a:gd name="f88" fmla="+- f78 0 f75"/>
            <a:gd name="f89" fmla="+- 0 0 f83"/>
            <a:gd name="f90" fmla="+- 0 0 f84"/>
            <a:gd name="f91" fmla="*/ f89 f2 1"/>
            <a:gd name="f92" fmla="*/ f90 f2 1"/>
            <a:gd name="f93" fmla="*/ f91 1 f10"/>
            <a:gd name="f94" fmla="*/ f92 1 f10"/>
            <a:gd name="f95" fmla="+- f93 0 f3"/>
            <a:gd name="f96" fmla="+- f94 0 f3"/>
            <a:gd name="f97" fmla="sin 1 f95"/>
            <a:gd name="f98" fmla="cos 1 f95"/>
            <a:gd name="f99" fmla="sin 1 f96"/>
            <a:gd name="f100" fmla="cos 1 f96"/>
            <a:gd name="f101" fmla="+- 0 0 f97"/>
            <a:gd name="f102" fmla="+- 0 0 f98"/>
            <a:gd name="f103" fmla="+- 0 0 f99"/>
            <a:gd name="f104" fmla="+- 0 0 f100"/>
            <a:gd name="f105" fmla="+- 0 0 f101"/>
            <a:gd name="f106" fmla="+- 0 0 f102"/>
            <a:gd name="f107" fmla="+- 0 0 f103"/>
            <a:gd name="f108" fmla="+- 0 0 f104"/>
            <a:gd name="f109" fmla="*/ f105 f57 1"/>
            <a:gd name="f110" fmla="*/ f106 f56 1"/>
            <a:gd name="f111" fmla="*/ f107 f57 1"/>
            <a:gd name="f112" fmla="*/ f108 f56 1"/>
            <a:gd name="f113" fmla="+- 0 0 f110"/>
            <a:gd name="f114" fmla="+- 0 0 f109"/>
            <a:gd name="f115" fmla="+- 0 0 f112"/>
            <a:gd name="f116" fmla="+- 0 0 f111"/>
            <a:gd name="f117" fmla="+- 0 0 f113"/>
            <a:gd name="f118" fmla="+- 0 0 f114"/>
            <a:gd name="f119" fmla="+- 0 0 f115"/>
            <a:gd name="f120" fmla="+- 0 0 f116"/>
            <a:gd name="f121" fmla="at2 f117 f118"/>
            <a:gd name="f122" fmla="at2 f119 f120"/>
            <a:gd name="f123" fmla="+- f121 f3 0"/>
            <a:gd name="f124" fmla="+- f122 f3 0"/>
            <a:gd name="f125" fmla="*/ f123 f10 1"/>
            <a:gd name="f126" fmla="*/ f124 f10 1"/>
            <a:gd name="f127" fmla="*/ f125 1 f2"/>
            <a:gd name="f128" fmla="*/ f126 1 f2"/>
            <a:gd name="f129" fmla="+- 0 0 f127"/>
            <a:gd name="f130" fmla="+- 0 0 f128"/>
            <a:gd name="f131" fmla="val f129"/>
            <a:gd name="f132" fmla="val f130"/>
            <a:gd name="f133" fmla="+- 0 0 f131"/>
            <a:gd name="f134" fmla="+- 0 0 f132"/>
            <a:gd name="f135" fmla="*/ f133 f2 1"/>
            <a:gd name="f136" fmla="*/ f134 f2 1"/>
            <a:gd name="f137" fmla="*/ f135 1 f10"/>
            <a:gd name="f138" fmla="*/ f136 1 f10"/>
            <a:gd name="f139" fmla="+- f137 0 f3"/>
            <a:gd name="f140" fmla="+- f138 0 f3"/>
            <a:gd name="f141" fmla="cos 1 f139"/>
            <a:gd name="f142" fmla="sin 1 f139"/>
            <a:gd name="f143" fmla="cos 1 f140"/>
            <a:gd name="f144" fmla="sin 1 f140"/>
            <a:gd name="f145" fmla="+- 0 0 f141"/>
            <a:gd name="f146" fmla="+- 0 0 f142"/>
            <a:gd name="f147" fmla="+- 0 0 f143"/>
            <a:gd name="f148" fmla="+- 0 0 f144"/>
            <a:gd name="f149" fmla="*/ f11 f145 1"/>
            <a:gd name="f150" fmla="*/ f11 f146 1"/>
            <a:gd name="f151" fmla="*/ f11 f147 1"/>
            <a:gd name="f152" fmla="*/ f11 f148 1"/>
            <a:gd name="f153" fmla="*/ f149 f57 1"/>
            <a:gd name="f154" fmla="*/ f150 f56 1"/>
            <a:gd name="f155" fmla="*/ f151 f57 1"/>
            <a:gd name="f156" fmla="*/ f152 f56 1"/>
            <a:gd name="f157" fmla="+- f69 f153 0"/>
            <a:gd name="f158" fmla="+- f68 f154 0"/>
            <a:gd name="f159" fmla="+- f69 f155 0"/>
            <a:gd name="f160" fmla="+- f68 f156 0"/>
            <a:gd name="f161" fmla="max f157 f159"/>
            <a:gd name="f162" fmla="max f158 f160"/>
            <a:gd name="f163" fmla="min f157 f159"/>
            <a:gd name="f164" fmla="min f158 f160"/>
            <a:gd name="f165" fmla="*/ f157 f43 1"/>
            <a:gd name="f166" fmla="*/ f158 f43 1"/>
            <a:gd name="f167" fmla="*/ f159 f43 1"/>
            <a:gd name="f168" fmla="*/ f160 f43 1"/>
            <a:gd name="f169" fmla="?: f85 f48 f161"/>
            <a:gd name="f170" fmla="?: f86 f49 f162"/>
            <a:gd name="f171" fmla="?: f87 f20 f163"/>
            <a:gd name="f172" fmla="?: f88 f20 f164"/>
            <a:gd name="f173" fmla="*/ f171 f43 1"/>
            <a:gd name="f174" fmla="*/ f172 f43 1"/>
            <a:gd name="f175" fmla="*/ f169 f43 1"/>
            <a:gd name="f176" fmla="*/ f170 f43 1"/>
          </a:gdLst>
          <a:ahLst/>
          <a:cxnLst>
            <a:cxn ang="3cd4">
              <a:pos x="hc" y="t"/>
            </a:cxn>
            <a:cxn ang="0">
              <a:pos x="r" y="vc"/>
            </a:cxn>
            <a:cxn ang="cd4">
              <a:pos x="hc" y="b"/>
            </a:cxn>
            <a:cxn ang="cd2">
              <a:pos x="l" y="vc"/>
            </a:cxn>
            <a:cxn ang="f40">
              <a:pos x="f165" y="f166"/>
            </a:cxn>
            <a:cxn ang="f41">
              <a:pos x="f81" y="f82"/>
            </a:cxn>
            <a:cxn ang="f42">
              <a:pos x="f167" y="f168"/>
            </a:cxn>
          </a:cxnLst>
          <a:rect l="f173" t="f174" r="f175" b="f176"/>
          <a:pathLst>
            <a:path stroke="0">
              <a:moveTo>
                <a:pt x="f165" y="f166"/>
              </a:moveTo>
              <a:arcTo wR="f76" hR="f77" stAng="f54" swAng="f78"/>
              <a:lnTo>
                <a:pt x="f81" y="f82"/>
              </a:lnTo>
              <a:close/>
            </a:path>
            <a:path fill="none">
              <a:moveTo>
                <a:pt x="f165" y="f166"/>
              </a:moveTo>
              <a:arcTo wR="f76" hR="f77" stAng="f54" swAng="f78"/>
            </a:path>
          </a:pathLst>
        </a:custGeom>
        <a:noFill/>
        <a:ln w="6345" cap="flat">
          <a:solidFill>
            <a:srgbClr val="4472C4"/>
          </a:solidFill>
          <a:prstDash val="solid"/>
          <a:miter/>
        </a:ln>
      </xdr:spPr>
      <xdr:txBody>
        <a:bodyPr vert="horz" wrap="square" lIns="91440" tIns="45720" rIns="91440" bIns="45720" anchor="t" anchorCtr="0" compatLnSpc="1">
          <a:noAutofit/>
        </a:bodyPr>
        <a:lstStyle/>
        <a:p>
          <a:pPr marL="0" marR="0" lvl="0" indent="0" algn="l"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fi-FI" sz="1100" b="0" i="0" u="none" strike="noStrike" kern="0" cap="none" spc="0" baseline="0">
            <a:solidFill>
              <a:srgbClr val="000000"/>
            </a:solidFill>
            <a:uFillTx/>
            <a:latin typeface="Calibri"/>
          </a:endParaRPr>
        </a:p>
      </xdr:txBody>
    </xdr:sp>
    <xdr:clientData/>
  </xdr:oneCellAnchor>
  <xdr:oneCellAnchor>
    <xdr:from>
      <xdr:col>14</xdr:col>
      <xdr:colOff>289563</xdr:colOff>
      <xdr:row>4</xdr:row>
      <xdr:rowOff>60963</xdr:rowOff>
    </xdr:from>
    <xdr:ext cx="190496" cy="259076"/>
    <xdr:sp macro="" textlink="">
      <xdr:nvSpPr>
        <xdr:cNvPr id="36" name="Tekstiruutu 31">
          <a:extLst>
            <a:ext uri="{FF2B5EF4-FFF2-40B4-BE49-F238E27FC236}">
              <a16:creationId xmlns:a16="http://schemas.microsoft.com/office/drawing/2014/main" id="{B474F25E-7A7D-43BE-8078-DACBF7349CED}"/>
            </a:ext>
          </a:extLst>
        </xdr:cNvPr>
        <xdr:cNvSpPr txBox="1"/>
      </xdr:nvSpPr>
      <xdr:spPr>
        <a:xfrm>
          <a:off x="8252463" y="1546863"/>
          <a:ext cx="190496" cy="259076"/>
        </a:xfrm>
        <a:prstGeom prst="rect">
          <a:avLst/>
        </a:prstGeom>
        <a:noFill/>
        <a:ln cap="flat">
          <a:noFill/>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fi-FI" sz="1100" b="0" i="0" u="none" strike="noStrike" kern="0" cap="none" spc="0" baseline="0">
              <a:solidFill>
                <a:srgbClr val="000000"/>
              </a:solidFill>
              <a:uFillTx/>
              <a:latin typeface="Calibri"/>
            </a:rPr>
            <a:t>a</a:t>
          </a:r>
        </a:p>
      </xdr:txBody>
    </xdr:sp>
    <xdr:clientData/>
  </xdr:oneCellAnchor>
  <xdr:oneCellAnchor>
    <xdr:from>
      <xdr:col>15</xdr:col>
      <xdr:colOff>496418</xdr:colOff>
      <xdr:row>2</xdr:row>
      <xdr:rowOff>82250</xdr:rowOff>
    </xdr:from>
    <xdr:ext cx="395743" cy="245799"/>
    <xdr:sp macro="" textlink="">
      <xdr:nvSpPr>
        <xdr:cNvPr id="37" name="Kaari 38">
          <a:extLst>
            <a:ext uri="{FF2B5EF4-FFF2-40B4-BE49-F238E27FC236}">
              <a16:creationId xmlns:a16="http://schemas.microsoft.com/office/drawing/2014/main" id="{109ADDDD-6051-4ADB-B7CE-BD3F942669DA}"/>
            </a:ext>
          </a:extLst>
        </xdr:cNvPr>
        <xdr:cNvSpPr/>
      </xdr:nvSpPr>
      <xdr:spPr>
        <a:xfrm rot="11206298">
          <a:off x="9068918" y="1193500"/>
          <a:ext cx="395743" cy="245799"/>
        </a:xfrm>
        <a:custGeom>
          <a:avLst>
            <a:gd name="f12" fmla="val 214"/>
            <a:gd name="f13" fmla="val 259"/>
          </a:avLst>
          <a:gdLst>
            <a:gd name="f2" fmla="val 10800000"/>
            <a:gd name="f3" fmla="val 5400000"/>
            <a:gd name="f4" fmla="val 16200000"/>
            <a:gd name="f5" fmla="val 180"/>
            <a:gd name="f6" fmla="val w"/>
            <a:gd name="f7" fmla="val h"/>
            <a:gd name="f8" fmla="val ss"/>
            <a:gd name="f9" fmla="val 0"/>
            <a:gd name="f10" fmla="*/ 5419351 1 1725033"/>
            <a:gd name="f11" fmla="+- 0 0 1"/>
            <a:gd name="f12" fmla="val 214"/>
            <a:gd name="f13" fmla="val 259"/>
            <a:gd name="f14" fmla="+- 0 0 -304"/>
            <a:gd name="f15" fmla="+- 0 0 -417"/>
            <a:gd name="f16" fmla="+- 0 0 -529"/>
            <a:gd name="f17" fmla="abs f6"/>
            <a:gd name="f18" fmla="abs f7"/>
            <a:gd name="f19" fmla="abs f8"/>
            <a:gd name="f20" fmla="val f9"/>
            <a:gd name="f21" fmla="+- 0 0 f12"/>
            <a:gd name="f22" fmla="+- 0 0 f13"/>
            <a:gd name="f23" fmla="*/ f14 f2 1"/>
            <a:gd name="f24" fmla="*/ f15 f2 1"/>
            <a:gd name="f25" fmla="*/ f16 f2 1"/>
            <a:gd name="f26" fmla="?: f17 f6 1"/>
            <a:gd name="f27" fmla="?: f18 f7 1"/>
            <a:gd name="f28" fmla="?: f19 f8 1"/>
            <a:gd name="f29" fmla="*/ f21 f2 1"/>
            <a:gd name="f30" fmla="*/ f22 f2 1"/>
            <a:gd name="f31" fmla="*/ f23 1 f5"/>
            <a:gd name="f32" fmla="*/ f24 1 f5"/>
            <a:gd name="f33" fmla="*/ f25 1 f5"/>
            <a:gd name="f34" fmla="*/ f26 1 21600"/>
            <a:gd name="f35" fmla="*/ f27 1 21600"/>
            <a:gd name="f36" fmla="*/ 21600 f26 1"/>
            <a:gd name="f37" fmla="*/ 21600 f27 1"/>
            <a:gd name="f38" fmla="*/ f29 1 f5"/>
            <a:gd name="f39" fmla="*/ f30 1 f5"/>
            <a:gd name="f40" fmla="+- f31 0 f3"/>
            <a:gd name="f41" fmla="+- f32 0 f3"/>
            <a:gd name="f42" fmla="+- f33 0 f3"/>
            <a:gd name="f43" fmla="min f35 f34"/>
            <a:gd name="f44" fmla="*/ f36 1 f28"/>
            <a:gd name="f45" fmla="*/ f37 1 f28"/>
            <a:gd name="f46" fmla="+- f38 0 f3"/>
            <a:gd name="f47" fmla="+- f39 0 f3"/>
            <a:gd name="f48" fmla="val f44"/>
            <a:gd name="f49" fmla="val f45"/>
            <a:gd name="f50" fmla="+- 0 0 f46"/>
            <a:gd name="f51" fmla="+- 0 0 f47"/>
            <a:gd name="f52" fmla="+- f49 0 f20"/>
            <a:gd name="f53" fmla="+- f48 0 f20"/>
            <a:gd name="f54" fmla="val f50"/>
            <a:gd name="f55" fmla="val f51"/>
            <a:gd name="f56" fmla="*/ f52 1 2"/>
            <a:gd name="f57" fmla="*/ f53 1 2"/>
            <a:gd name="f58" fmla="+- f55 0 f54"/>
            <a:gd name="f59" fmla="+- f54 f3 0"/>
            <a:gd name="f60" fmla="+- f55 f3 0"/>
            <a:gd name="f61" fmla="+- 21600000 0 f54"/>
            <a:gd name="f62" fmla="+- f3 0 f54"/>
            <a:gd name="f63" fmla="+- 27000000 0 f54"/>
            <a:gd name="f64" fmla="+- f2 0 f54"/>
            <a:gd name="f65" fmla="+- 32400000 0 f54"/>
            <a:gd name="f66" fmla="+- f4 0 f54"/>
            <a:gd name="f67" fmla="+- 37800000 0 f54"/>
            <a:gd name="f68" fmla="+- f20 f56 0"/>
            <a:gd name="f69" fmla="+- f20 f57 0"/>
            <a:gd name="f70" fmla="+- f58 21600000 0"/>
            <a:gd name="f71" fmla="*/ f59 f10 1"/>
            <a:gd name="f72" fmla="*/ f60 f10 1"/>
            <a:gd name="f73" fmla="?: f62 f62 f63"/>
            <a:gd name="f74" fmla="?: f64 f64 f65"/>
            <a:gd name="f75" fmla="?: f66 f66 f67"/>
            <a:gd name="f76" fmla="*/ f57 f43 1"/>
            <a:gd name="f77" fmla="*/ f56 f43 1"/>
            <a:gd name="f78" fmla="?: f58 f58 f70"/>
            <a:gd name="f79" fmla="*/ f71 1 f2"/>
            <a:gd name="f80" fmla="*/ f72 1 f2"/>
            <a:gd name="f81" fmla="*/ f69 f43 1"/>
            <a:gd name="f82" fmla="*/ f68 f43 1"/>
            <a:gd name="f83" fmla="+- 0 0 f79"/>
            <a:gd name="f84" fmla="+- 0 0 f80"/>
            <a:gd name="f85" fmla="+- f78 0 f61"/>
            <a:gd name="f86" fmla="+- f78 0 f73"/>
            <a:gd name="f87" fmla="+- f78 0 f74"/>
            <a:gd name="f88" fmla="+- f78 0 f75"/>
            <a:gd name="f89" fmla="+- 0 0 f83"/>
            <a:gd name="f90" fmla="+- 0 0 f84"/>
            <a:gd name="f91" fmla="*/ f89 f2 1"/>
            <a:gd name="f92" fmla="*/ f90 f2 1"/>
            <a:gd name="f93" fmla="*/ f91 1 f10"/>
            <a:gd name="f94" fmla="*/ f92 1 f10"/>
            <a:gd name="f95" fmla="+- f93 0 f3"/>
            <a:gd name="f96" fmla="+- f94 0 f3"/>
            <a:gd name="f97" fmla="sin 1 f95"/>
            <a:gd name="f98" fmla="cos 1 f95"/>
            <a:gd name="f99" fmla="sin 1 f96"/>
            <a:gd name="f100" fmla="cos 1 f96"/>
            <a:gd name="f101" fmla="+- 0 0 f97"/>
            <a:gd name="f102" fmla="+- 0 0 f98"/>
            <a:gd name="f103" fmla="+- 0 0 f99"/>
            <a:gd name="f104" fmla="+- 0 0 f100"/>
            <a:gd name="f105" fmla="+- 0 0 f101"/>
            <a:gd name="f106" fmla="+- 0 0 f102"/>
            <a:gd name="f107" fmla="+- 0 0 f103"/>
            <a:gd name="f108" fmla="+- 0 0 f104"/>
            <a:gd name="f109" fmla="*/ f105 f57 1"/>
            <a:gd name="f110" fmla="*/ f106 f56 1"/>
            <a:gd name="f111" fmla="*/ f107 f57 1"/>
            <a:gd name="f112" fmla="*/ f108 f56 1"/>
            <a:gd name="f113" fmla="+- 0 0 f110"/>
            <a:gd name="f114" fmla="+- 0 0 f109"/>
            <a:gd name="f115" fmla="+- 0 0 f112"/>
            <a:gd name="f116" fmla="+- 0 0 f111"/>
            <a:gd name="f117" fmla="+- 0 0 f113"/>
            <a:gd name="f118" fmla="+- 0 0 f114"/>
            <a:gd name="f119" fmla="+- 0 0 f115"/>
            <a:gd name="f120" fmla="+- 0 0 f116"/>
            <a:gd name="f121" fmla="at2 f117 f118"/>
            <a:gd name="f122" fmla="at2 f119 f120"/>
            <a:gd name="f123" fmla="+- f121 f3 0"/>
            <a:gd name="f124" fmla="+- f122 f3 0"/>
            <a:gd name="f125" fmla="*/ f123 f10 1"/>
            <a:gd name="f126" fmla="*/ f124 f10 1"/>
            <a:gd name="f127" fmla="*/ f125 1 f2"/>
            <a:gd name="f128" fmla="*/ f126 1 f2"/>
            <a:gd name="f129" fmla="+- 0 0 f127"/>
            <a:gd name="f130" fmla="+- 0 0 f128"/>
            <a:gd name="f131" fmla="val f129"/>
            <a:gd name="f132" fmla="val f130"/>
            <a:gd name="f133" fmla="+- 0 0 f131"/>
            <a:gd name="f134" fmla="+- 0 0 f132"/>
            <a:gd name="f135" fmla="*/ f133 f2 1"/>
            <a:gd name="f136" fmla="*/ f134 f2 1"/>
            <a:gd name="f137" fmla="*/ f135 1 f10"/>
            <a:gd name="f138" fmla="*/ f136 1 f10"/>
            <a:gd name="f139" fmla="+- f137 0 f3"/>
            <a:gd name="f140" fmla="+- f138 0 f3"/>
            <a:gd name="f141" fmla="cos 1 f139"/>
            <a:gd name="f142" fmla="sin 1 f139"/>
            <a:gd name="f143" fmla="cos 1 f140"/>
            <a:gd name="f144" fmla="sin 1 f140"/>
            <a:gd name="f145" fmla="+- 0 0 f141"/>
            <a:gd name="f146" fmla="+- 0 0 f142"/>
            <a:gd name="f147" fmla="+- 0 0 f143"/>
            <a:gd name="f148" fmla="+- 0 0 f144"/>
            <a:gd name="f149" fmla="*/ f11 f145 1"/>
            <a:gd name="f150" fmla="*/ f11 f146 1"/>
            <a:gd name="f151" fmla="*/ f11 f147 1"/>
            <a:gd name="f152" fmla="*/ f11 f148 1"/>
            <a:gd name="f153" fmla="*/ f149 f57 1"/>
            <a:gd name="f154" fmla="*/ f150 f56 1"/>
            <a:gd name="f155" fmla="*/ f151 f57 1"/>
            <a:gd name="f156" fmla="*/ f152 f56 1"/>
            <a:gd name="f157" fmla="+- f69 f153 0"/>
            <a:gd name="f158" fmla="+- f68 f154 0"/>
            <a:gd name="f159" fmla="+- f69 f155 0"/>
            <a:gd name="f160" fmla="+- f68 f156 0"/>
            <a:gd name="f161" fmla="max f157 f159"/>
            <a:gd name="f162" fmla="max f158 f160"/>
            <a:gd name="f163" fmla="min f157 f159"/>
            <a:gd name="f164" fmla="min f158 f160"/>
            <a:gd name="f165" fmla="*/ f157 f43 1"/>
            <a:gd name="f166" fmla="*/ f158 f43 1"/>
            <a:gd name="f167" fmla="*/ f159 f43 1"/>
            <a:gd name="f168" fmla="*/ f160 f43 1"/>
            <a:gd name="f169" fmla="?: f85 f48 f161"/>
            <a:gd name="f170" fmla="?: f86 f49 f162"/>
            <a:gd name="f171" fmla="?: f87 f20 f163"/>
            <a:gd name="f172" fmla="?: f88 f20 f164"/>
            <a:gd name="f173" fmla="*/ f171 f43 1"/>
            <a:gd name="f174" fmla="*/ f172 f43 1"/>
            <a:gd name="f175" fmla="*/ f169 f43 1"/>
            <a:gd name="f176" fmla="*/ f170 f43 1"/>
          </a:gdLst>
          <a:ahLst/>
          <a:cxnLst>
            <a:cxn ang="3cd4">
              <a:pos x="hc" y="t"/>
            </a:cxn>
            <a:cxn ang="0">
              <a:pos x="r" y="vc"/>
            </a:cxn>
            <a:cxn ang="cd4">
              <a:pos x="hc" y="b"/>
            </a:cxn>
            <a:cxn ang="cd2">
              <a:pos x="l" y="vc"/>
            </a:cxn>
            <a:cxn ang="f40">
              <a:pos x="f165" y="f166"/>
            </a:cxn>
            <a:cxn ang="f41">
              <a:pos x="f81" y="f82"/>
            </a:cxn>
            <a:cxn ang="f42">
              <a:pos x="f167" y="f168"/>
            </a:cxn>
          </a:cxnLst>
          <a:rect l="f173" t="f174" r="f175" b="f176"/>
          <a:pathLst>
            <a:path stroke="0">
              <a:moveTo>
                <a:pt x="f165" y="f166"/>
              </a:moveTo>
              <a:arcTo wR="f76" hR="f77" stAng="f54" swAng="f78"/>
              <a:lnTo>
                <a:pt x="f81" y="f82"/>
              </a:lnTo>
              <a:close/>
            </a:path>
            <a:path fill="none">
              <a:moveTo>
                <a:pt x="f165" y="f166"/>
              </a:moveTo>
              <a:arcTo wR="f76" hR="f77" stAng="f54" swAng="f78"/>
            </a:path>
          </a:pathLst>
        </a:custGeom>
        <a:noFill/>
        <a:ln w="6345" cap="flat">
          <a:solidFill>
            <a:srgbClr val="4472C4"/>
          </a:solidFill>
          <a:prstDash val="solid"/>
          <a:miter/>
        </a:ln>
      </xdr:spPr>
      <xdr:txBody>
        <a:bodyPr vert="horz" wrap="square" lIns="91440" tIns="45720" rIns="91440" bIns="45720" anchor="t" anchorCtr="0" compatLnSpc="1">
          <a:noAutofit/>
        </a:bodyPr>
        <a:lstStyle/>
        <a:p>
          <a:pPr marL="0" marR="0" lvl="0" indent="0" algn="l"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fi-FI" sz="1100" b="0" i="0" u="none" strike="noStrike" kern="0" cap="none" spc="0" baseline="0">
            <a:solidFill>
              <a:srgbClr val="000000"/>
            </a:solidFill>
            <a:uFillTx/>
            <a:latin typeface="Calibri"/>
          </a:endParaRPr>
        </a:p>
      </xdr:txBody>
    </xdr:sp>
    <xdr:clientData/>
  </xdr:oneCellAnchor>
  <xdr:oneCellAnchor>
    <xdr:from>
      <xdr:col>15</xdr:col>
      <xdr:colOff>388620</xdr:colOff>
      <xdr:row>3</xdr:row>
      <xdr:rowOff>0</xdr:rowOff>
    </xdr:from>
    <xdr:ext cx="190496" cy="259076"/>
    <xdr:sp macro="" textlink="">
      <xdr:nvSpPr>
        <xdr:cNvPr id="38" name="Tekstiruutu 39">
          <a:extLst>
            <a:ext uri="{FF2B5EF4-FFF2-40B4-BE49-F238E27FC236}">
              <a16:creationId xmlns:a16="http://schemas.microsoft.com/office/drawing/2014/main" id="{66B1F514-FFA3-40E0-A41C-CE095AB76E4C}"/>
            </a:ext>
          </a:extLst>
        </xdr:cNvPr>
        <xdr:cNvSpPr txBox="1"/>
      </xdr:nvSpPr>
      <xdr:spPr>
        <a:xfrm>
          <a:off x="8961120" y="1295400"/>
          <a:ext cx="190496" cy="259076"/>
        </a:xfrm>
        <a:prstGeom prst="rect">
          <a:avLst/>
        </a:prstGeom>
        <a:noFill/>
        <a:ln cap="flat">
          <a:noFill/>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fi-FI" sz="1100" b="0" i="0" u="none" strike="noStrike" kern="0" cap="none" spc="0" baseline="0">
              <a:solidFill>
                <a:srgbClr val="000000"/>
              </a:solidFill>
              <a:uFillTx/>
              <a:latin typeface="Calibri"/>
            </a:rPr>
            <a:t>b</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fi-FI" sz="1100" b="0" i="0" u="none" strike="noStrike" kern="0" cap="none" spc="0" baseline="0">
            <a:solidFill>
              <a:srgbClr val="000000"/>
            </a:solidFill>
            <a:uFillTx/>
            <a:latin typeface="Calibri"/>
          </a:endParaRPr>
        </a:p>
      </xdr:txBody>
    </xdr:sp>
    <xdr:clientData/>
  </xdr:oneCellAnchor>
  <xdr:oneCellAnchor>
    <xdr:from>
      <xdr:col>15</xdr:col>
      <xdr:colOff>114300</xdr:colOff>
      <xdr:row>4</xdr:row>
      <xdr:rowOff>30476</xdr:rowOff>
    </xdr:from>
    <xdr:ext cx="411480" cy="259076"/>
    <xdr:sp macro="" textlink="">
      <xdr:nvSpPr>
        <xdr:cNvPr id="39" name="Tekstiruutu 40">
          <a:extLst>
            <a:ext uri="{FF2B5EF4-FFF2-40B4-BE49-F238E27FC236}">
              <a16:creationId xmlns:a16="http://schemas.microsoft.com/office/drawing/2014/main" id="{FF8FBA00-63FE-45E4-9E63-24BDDB2EA027}"/>
            </a:ext>
          </a:extLst>
        </xdr:cNvPr>
        <xdr:cNvSpPr txBox="1"/>
      </xdr:nvSpPr>
      <xdr:spPr>
        <a:xfrm>
          <a:off x="8686800" y="1516376"/>
          <a:ext cx="411480" cy="259076"/>
        </a:xfrm>
        <a:prstGeom prst="rect">
          <a:avLst/>
        </a:prstGeom>
        <a:noFill/>
        <a:ln cap="flat">
          <a:noFill/>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fi-FI" sz="1100" b="0" i="0" u="none" strike="noStrike" kern="0" cap="none" spc="0" baseline="0">
              <a:solidFill>
                <a:srgbClr val="000000"/>
              </a:solidFill>
              <a:uFillTx/>
              <a:latin typeface="Calibri"/>
            </a:rPr>
            <a:t>j/2</a:t>
          </a:r>
        </a:p>
      </xdr:txBody>
    </xdr:sp>
    <xdr:clientData/>
  </xdr:oneCellAnchor>
  <xdr:oneCellAnchor>
    <xdr:from>
      <xdr:col>14</xdr:col>
      <xdr:colOff>563883</xdr:colOff>
      <xdr:row>3</xdr:row>
      <xdr:rowOff>7616</xdr:rowOff>
    </xdr:from>
    <xdr:ext cx="411480" cy="259076"/>
    <xdr:sp macro="" textlink="">
      <xdr:nvSpPr>
        <xdr:cNvPr id="40" name="Tekstiruutu 41">
          <a:extLst>
            <a:ext uri="{FF2B5EF4-FFF2-40B4-BE49-F238E27FC236}">
              <a16:creationId xmlns:a16="http://schemas.microsoft.com/office/drawing/2014/main" id="{BB9E27A8-301F-41CA-AC80-7E3195E79068}"/>
            </a:ext>
          </a:extLst>
        </xdr:cNvPr>
        <xdr:cNvSpPr txBox="1"/>
      </xdr:nvSpPr>
      <xdr:spPr>
        <a:xfrm>
          <a:off x="8526783" y="1303016"/>
          <a:ext cx="411480" cy="259076"/>
        </a:xfrm>
        <a:prstGeom prst="rect">
          <a:avLst/>
        </a:prstGeom>
        <a:noFill/>
        <a:ln cap="flat">
          <a:noFill/>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fi-FI" sz="1100" b="0" i="0" u="none" strike="noStrike" kern="0" cap="none" spc="0" baseline="0">
              <a:solidFill>
                <a:srgbClr val="000000"/>
              </a:solidFill>
              <a:uFillTx/>
              <a:latin typeface="Calibri"/>
            </a:rPr>
            <a:t>jp</a:t>
          </a:r>
        </a:p>
      </xdr:txBody>
    </xdr:sp>
    <xdr:clientData/>
  </xdr:oneCellAnchor>
  <xdr:twoCellAnchor>
    <xdr:from>
      <xdr:col>21</xdr:col>
      <xdr:colOff>320040</xdr:colOff>
      <xdr:row>4</xdr:row>
      <xdr:rowOff>0</xdr:rowOff>
    </xdr:from>
    <xdr:to>
      <xdr:col>25</xdr:col>
      <xdr:colOff>281940</xdr:colOff>
      <xdr:row>16</xdr:row>
      <xdr:rowOff>45720</xdr:rowOff>
    </xdr:to>
    <xdr:sp macro="" textlink="">
      <xdr:nvSpPr>
        <xdr:cNvPr id="41" name="Ellipsi 40">
          <a:extLst>
            <a:ext uri="{FF2B5EF4-FFF2-40B4-BE49-F238E27FC236}">
              <a16:creationId xmlns:a16="http://schemas.microsoft.com/office/drawing/2014/main" id="{B48FAF50-DEB4-4881-A407-BD4FF6DD82E6}"/>
            </a:ext>
          </a:extLst>
        </xdr:cNvPr>
        <xdr:cNvSpPr/>
      </xdr:nvSpPr>
      <xdr:spPr>
        <a:xfrm>
          <a:off x="12550140" y="1485900"/>
          <a:ext cx="2400300" cy="2255520"/>
        </a:xfrm>
        <a:prstGeom prst="ellipse">
          <a:avLst/>
        </a:prstGeom>
        <a:ln>
          <a:prstDash val="dash"/>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fi-FI" sz="1100"/>
        </a:p>
      </xdr:txBody>
    </xdr:sp>
    <xdr:clientData/>
  </xdr:twoCellAnchor>
  <xdr:twoCellAnchor>
    <xdr:from>
      <xdr:col>20</xdr:col>
      <xdr:colOff>99060</xdr:colOff>
      <xdr:row>7</xdr:row>
      <xdr:rowOff>38100</xdr:rowOff>
    </xdr:from>
    <xdr:to>
      <xdr:col>21</xdr:col>
      <xdr:colOff>472440</xdr:colOff>
      <xdr:row>16</xdr:row>
      <xdr:rowOff>68580</xdr:rowOff>
    </xdr:to>
    <xdr:cxnSp macro="">
      <xdr:nvCxnSpPr>
        <xdr:cNvPr id="42" name="Suora yhdysviiva 41">
          <a:extLst>
            <a:ext uri="{FF2B5EF4-FFF2-40B4-BE49-F238E27FC236}">
              <a16:creationId xmlns:a16="http://schemas.microsoft.com/office/drawing/2014/main" id="{5960888E-E2A7-460B-8FE3-3F874843F3AE}"/>
            </a:ext>
          </a:extLst>
        </xdr:cNvPr>
        <xdr:cNvCxnSpPr/>
      </xdr:nvCxnSpPr>
      <xdr:spPr>
        <a:xfrm flipV="1">
          <a:off x="11719560" y="2076450"/>
          <a:ext cx="982980" cy="168783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106680</xdr:colOff>
      <xdr:row>4</xdr:row>
      <xdr:rowOff>76200</xdr:rowOff>
    </xdr:from>
    <xdr:to>
      <xdr:col>27</xdr:col>
      <xdr:colOff>525780</xdr:colOff>
      <xdr:row>9</xdr:row>
      <xdr:rowOff>0</xdr:rowOff>
    </xdr:to>
    <xdr:cxnSp macro="">
      <xdr:nvCxnSpPr>
        <xdr:cNvPr id="43" name="Suora yhdysviiva 42">
          <a:extLst>
            <a:ext uri="{FF2B5EF4-FFF2-40B4-BE49-F238E27FC236}">
              <a16:creationId xmlns:a16="http://schemas.microsoft.com/office/drawing/2014/main" id="{407A45A0-59A2-478F-9211-FE4AA005C38C}"/>
            </a:ext>
          </a:extLst>
        </xdr:cNvPr>
        <xdr:cNvCxnSpPr/>
      </xdr:nvCxnSpPr>
      <xdr:spPr>
        <a:xfrm>
          <a:off x="14165580" y="1562100"/>
          <a:ext cx="2247900" cy="84455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6</xdr:row>
      <xdr:rowOff>45720</xdr:rowOff>
    </xdr:from>
    <xdr:to>
      <xdr:col>21</xdr:col>
      <xdr:colOff>472440</xdr:colOff>
      <xdr:row>16</xdr:row>
      <xdr:rowOff>30480</xdr:rowOff>
    </xdr:to>
    <xdr:cxnSp macro="">
      <xdr:nvCxnSpPr>
        <xdr:cNvPr id="44" name="Suora yhdysviiva 43">
          <a:extLst>
            <a:ext uri="{FF2B5EF4-FFF2-40B4-BE49-F238E27FC236}">
              <a16:creationId xmlns:a16="http://schemas.microsoft.com/office/drawing/2014/main" id="{E7B2EE96-910E-4ADA-8B0B-3BEA1A8871AE}"/>
            </a:ext>
          </a:extLst>
        </xdr:cNvPr>
        <xdr:cNvCxnSpPr/>
      </xdr:nvCxnSpPr>
      <xdr:spPr>
        <a:xfrm flipH="1">
          <a:off x="11620500" y="1899920"/>
          <a:ext cx="1082040" cy="18262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365760</xdr:colOff>
      <xdr:row>3</xdr:row>
      <xdr:rowOff>38100</xdr:rowOff>
    </xdr:from>
    <xdr:to>
      <xdr:col>25</xdr:col>
      <xdr:colOff>434340</xdr:colOff>
      <xdr:row>13</xdr:row>
      <xdr:rowOff>114300</xdr:rowOff>
    </xdr:to>
    <xdr:sp macro="" textlink="">
      <xdr:nvSpPr>
        <xdr:cNvPr id="45" name="Kaari 44">
          <a:extLst>
            <a:ext uri="{FF2B5EF4-FFF2-40B4-BE49-F238E27FC236}">
              <a16:creationId xmlns:a16="http://schemas.microsoft.com/office/drawing/2014/main" id="{8C932E96-3A62-43CC-80EA-8012B3C6FF24}"/>
            </a:ext>
          </a:extLst>
        </xdr:cNvPr>
        <xdr:cNvSpPr/>
      </xdr:nvSpPr>
      <xdr:spPr>
        <a:xfrm>
          <a:off x="12595860" y="1333500"/>
          <a:ext cx="2506980" cy="1924050"/>
        </a:xfrm>
        <a:prstGeom prst="arc">
          <a:avLst>
            <a:gd name="adj1" fmla="val 11935245"/>
            <a:gd name="adj2" fmla="val 1902751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endParaRPr lang="fi-FI" sz="1100">
            <a:solidFill>
              <a:schemeClr val="tx1"/>
            </a:solidFill>
            <a:latin typeface="+mn-lt"/>
            <a:ea typeface="+mn-ea"/>
            <a:cs typeface="+mn-cs"/>
          </a:endParaRPr>
        </a:p>
      </xdr:txBody>
    </xdr:sp>
    <xdr:clientData/>
  </xdr:twoCellAnchor>
  <xdr:twoCellAnchor>
    <xdr:from>
      <xdr:col>20</xdr:col>
      <xdr:colOff>205741</xdr:colOff>
      <xdr:row>8</xdr:row>
      <xdr:rowOff>2821</xdr:rowOff>
    </xdr:from>
    <xdr:to>
      <xdr:col>21</xdr:col>
      <xdr:colOff>526785</xdr:colOff>
      <xdr:row>16</xdr:row>
      <xdr:rowOff>99060</xdr:rowOff>
    </xdr:to>
    <xdr:cxnSp macro="">
      <xdr:nvCxnSpPr>
        <xdr:cNvPr id="46" name="Suora yhdysviiva 45">
          <a:extLst>
            <a:ext uri="{FF2B5EF4-FFF2-40B4-BE49-F238E27FC236}">
              <a16:creationId xmlns:a16="http://schemas.microsoft.com/office/drawing/2014/main" id="{EACE01F0-7FCE-4972-8332-4A0B1CD7D264}"/>
            </a:ext>
          </a:extLst>
        </xdr:cNvPr>
        <xdr:cNvCxnSpPr>
          <a:stCxn id="47" idx="0"/>
        </xdr:cNvCxnSpPr>
      </xdr:nvCxnSpPr>
      <xdr:spPr>
        <a:xfrm flipH="1">
          <a:off x="11826241" y="2225321"/>
          <a:ext cx="930644" cy="15694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434340</xdr:colOff>
      <xdr:row>4</xdr:row>
      <xdr:rowOff>152400</xdr:rowOff>
    </xdr:from>
    <xdr:to>
      <xdr:col>25</xdr:col>
      <xdr:colOff>381000</xdr:colOff>
      <xdr:row>15</xdr:row>
      <xdr:rowOff>45720</xdr:rowOff>
    </xdr:to>
    <xdr:sp macro="" textlink="">
      <xdr:nvSpPr>
        <xdr:cNvPr id="47" name="Kaari 46">
          <a:extLst>
            <a:ext uri="{FF2B5EF4-FFF2-40B4-BE49-F238E27FC236}">
              <a16:creationId xmlns:a16="http://schemas.microsoft.com/office/drawing/2014/main" id="{ABA9066E-7E28-4D22-BB7E-E0BC8E02668D}"/>
            </a:ext>
          </a:extLst>
        </xdr:cNvPr>
        <xdr:cNvSpPr/>
      </xdr:nvSpPr>
      <xdr:spPr>
        <a:xfrm>
          <a:off x="12664440" y="1638300"/>
          <a:ext cx="2385060" cy="1918970"/>
        </a:xfrm>
        <a:prstGeom prst="arc">
          <a:avLst>
            <a:gd name="adj1" fmla="val 11935245"/>
            <a:gd name="adj2" fmla="val 1826472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endParaRPr lang="fi-FI" sz="1100">
            <a:solidFill>
              <a:schemeClr val="tx1"/>
            </a:solidFill>
            <a:latin typeface="+mn-lt"/>
            <a:ea typeface="+mn-ea"/>
            <a:cs typeface="+mn-cs"/>
          </a:endParaRPr>
        </a:p>
      </xdr:txBody>
    </xdr:sp>
    <xdr:clientData/>
  </xdr:twoCellAnchor>
  <xdr:twoCellAnchor>
    <xdr:from>
      <xdr:col>24</xdr:col>
      <xdr:colOff>594360</xdr:colOff>
      <xdr:row>4</xdr:row>
      <xdr:rowOff>83820</xdr:rowOff>
    </xdr:from>
    <xdr:to>
      <xdr:col>28</xdr:col>
      <xdr:colOff>22860</xdr:colOff>
      <xdr:row>8</xdr:row>
      <xdr:rowOff>83820</xdr:rowOff>
    </xdr:to>
    <xdr:cxnSp macro="">
      <xdr:nvCxnSpPr>
        <xdr:cNvPr id="48" name="Suora yhdysviiva 47">
          <a:extLst>
            <a:ext uri="{FF2B5EF4-FFF2-40B4-BE49-F238E27FC236}">
              <a16:creationId xmlns:a16="http://schemas.microsoft.com/office/drawing/2014/main" id="{58A5E308-7687-4EFB-B951-30A3A3F4568E}"/>
            </a:ext>
          </a:extLst>
        </xdr:cNvPr>
        <xdr:cNvCxnSpPr/>
      </xdr:nvCxnSpPr>
      <xdr:spPr>
        <a:xfrm>
          <a:off x="14653260" y="1569720"/>
          <a:ext cx="1866900" cy="736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358140</xdr:colOff>
      <xdr:row>5</xdr:row>
      <xdr:rowOff>76200</xdr:rowOff>
    </xdr:from>
    <xdr:to>
      <xdr:col>27</xdr:col>
      <xdr:colOff>480060</xdr:colOff>
      <xdr:row>9</xdr:row>
      <xdr:rowOff>121920</xdr:rowOff>
    </xdr:to>
    <xdr:cxnSp macro="">
      <xdr:nvCxnSpPr>
        <xdr:cNvPr id="49" name="Suora yhdysviiva 48">
          <a:extLst>
            <a:ext uri="{FF2B5EF4-FFF2-40B4-BE49-F238E27FC236}">
              <a16:creationId xmlns:a16="http://schemas.microsoft.com/office/drawing/2014/main" id="{07004FBD-B6EA-402C-BB6C-93F5E84EA6C1}"/>
            </a:ext>
          </a:extLst>
        </xdr:cNvPr>
        <xdr:cNvCxnSpPr/>
      </xdr:nvCxnSpPr>
      <xdr:spPr>
        <a:xfrm>
          <a:off x="14417040" y="1746250"/>
          <a:ext cx="1950720" cy="78232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312420</xdr:colOff>
      <xdr:row>10</xdr:row>
      <xdr:rowOff>7620</xdr:rowOff>
    </xdr:from>
    <xdr:to>
      <xdr:col>23</xdr:col>
      <xdr:colOff>358139</xdr:colOff>
      <xdr:row>10</xdr:row>
      <xdr:rowOff>60960</xdr:rowOff>
    </xdr:to>
    <xdr:sp macro="" textlink="">
      <xdr:nvSpPr>
        <xdr:cNvPr id="50" name="Ellipsi 49">
          <a:extLst>
            <a:ext uri="{FF2B5EF4-FFF2-40B4-BE49-F238E27FC236}">
              <a16:creationId xmlns:a16="http://schemas.microsoft.com/office/drawing/2014/main" id="{57F68F36-F290-4D2E-8112-491DDEB627EC}"/>
            </a:ext>
          </a:extLst>
        </xdr:cNvPr>
        <xdr:cNvSpPr/>
      </xdr:nvSpPr>
      <xdr:spPr>
        <a:xfrm>
          <a:off x="13761720" y="2598420"/>
          <a:ext cx="45719" cy="5334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23</xdr:col>
      <xdr:colOff>358139</xdr:colOff>
      <xdr:row>9</xdr:row>
      <xdr:rowOff>38100</xdr:rowOff>
    </xdr:from>
    <xdr:to>
      <xdr:col>25</xdr:col>
      <xdr:colOff>274321</xdr:colOff>
      <xdr:row>10</xdr:row>
      <xdr:rowOff>34290</xdr:rowOff>
    </xdr:to>
    <xdr:cxnSp macro="">
      <xdr:nvCxnSpPr>
        <xdr:cNvPr id="51" name="Suora yhdysviiva 50">
          <a:extLst>
            <a:ext uri="{FF2B5EF4-FFF2-40B4-BE49-F238E27FC236}">
              <a16:creationId xmlns:a16="http://schemas.microsoft.com/office/drawing/2014/main" id="{039955CE-CBEE-4F95-8C81-7414EF046297}"/>
            </a:ext>
          </a:extLst>
        </xdr:cNvPr>
        <xdr:cNvCxnSpPr>
          <a:endCxn id="50" idx="6"/>
        </xdr:cNvCxnSpPr>
      </xdr:nvCxnSpPr>
      <xdr:spPr>
        <a:xfrm flipH="1">
          <a:off x="13807439" y="2444750"/>
          <a:ext cx="1135382" cy="180340"/>
        </a:xfrm>
        <a:prstGeom prst="line">
          <a:avLst/>
        </a:prstGeom>
        <a:ln w="12700">
          <a:solidFill>
            <a:schemeClr val="tx1"/>
          </a:solidFill>
          <a:prstDash val="dash"/>
          <a:headEnd type="triangl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243840</xdr:colOff>
      <xdr:row>9</xdr:row>
      <xdr:rowOff>7620</xdr:rowOff>
    </xdr:from>
    <xdr:to>
      <xdr:col>24</xdr:col>
      <xdr:colOff>441960</xdr:colOff>
      <xdr:row>11</xdr:row>
      <xdr:rowOff>53340</xdr:rowOff>
    </xdr:to>
    <xdr:sp macro="" textlink="">
      <xdr:nvSpPr>
        <xdr:cNvPr id="52" name="Tekstiruutu 51">
          <a:extLst>
            <a:ext uri="{FF2B5EF4-FFF2-40B4-BE49-F238E27FC236}">
              <a16:creationId xmlns:a16="http://schemas.microsoft.com/office/drawing/2014/main" id="{24BE1D96-E1EB-4C34-93F3-0AE0CDCE9203}"/>
            </a:ext>
          </a:extLst>
        </xdr:cNvPr>
        <xdr:cNvSpPr txBox="1"/>
      </xdr:nvSpPr>
      <xdr:spPr>
        <a:xfrm>
          <a:off x="14302740" y="2414270"/>
          <a:ext cx="198120" cy="414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800"/>
            <a:t>r</a:t>
          </a:r>
        </a:p>
      </xdr:txBody>
    </xdr:sp>
    <xdr:clientData/>
  </xdr:twoCellAnchor>
  <xdr:twoCellAnchor>
    <xdr:from>
      <xdr:col>22</xdr:col>
      <xdr:colOff>274320</xdr:colOff>
      <xdr:row>5</xdr:row>
      <xdr:rowOff>45720</xdr:rowOff>
    </xdr:from>
    <xdr:to>
      <xdr:col>22</xdr:col>
      <xdr:colOff>510540</xdr:colOff>
      <xdr:row>7</xdr:row>
      <xdr:rowOff>91440</xdr:rowOff>
    </xdr:to>
    <xdr:sp macro="" textlink="">
      <xdr:nvSpPr>
        <xdr:cNvPr id="53" name="Tekstiruutu 52">
          <a:extLst>
            <a:ext uri="{FF2B5EF4-FFF2-40B4-BE49-F238E27FC236}">
              <a16:creationId xmlns:a16="http://schemas.microsoft.com/office/drawing/2014/main" id="{ED8EE587-1D08-4AA1-AEC5-B206EC690B75}"/>
            </a:ext>
          </a:extLst>
        </xdr:cNvPr>
        <xdr:cNvSpPr txBox="1"/>
      </xdr:nvSpPr>
      <xdr:spPr>
        <a:xfrm>
          <a:off x="13114020" y="1715770"/>
          <a:ext cx="236220" cy="414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800">
              <a:solidFill>
                <a:srgbClr val="FF0000"/>
              </a:solidFill>
            </a:rPr>
            <a:t>j</a:t>
          </a:r>
        </a:p>
      </xdr:txBody>
    </xdr:sp>
    <xdr:clientData/>
  </xdr:twoCellAnchor>
  <xdr:twoCellAnchor>
    <xdr:from>
      <xdr:col>22</xdr:col>
      <xdr:colOff>533400</xdr:colOff>
      <xdr:row>4</xdr:row>
      <xdr:rowOff>38100</xdr:rowOff>
    </xdr:from>
    <xdr:to>
      <xdr:col>22</xdr:col>
      <xdr:colOff>601980</xdr:colOff>
      <xdr:row>5</xdr:row>
      <xdr:rowOff>45720</xdr:rowOff>
    </xdr:to>
    <xdr:cxnSp macro="">
      <xdr:nvCxnSpPr>
        <xdr:cNvPr id="54" name="Suora yhdysviiva 53">
          <a:extLst>
            <a:ext uri="{FF2B5EF4-FFF2-40B4-BE49-F238E27FC236}">
              <a16:creationId xmlns:a16="http://schemas.microsoft.com/office/drawing/2014/main" id="{E9A5F8FD-EF7E-4468-A5C1-2DBA443809D0}"/>
            </a:ext>
          </a:extLst>
        </xdr:cNvPr>
        <xdr:cNvCxnSpPr/>
      </xdr:nvCxnSpPr>
      <xdr:spPr>
        <a:xfrm flipH="1" flipV="1">
          <a:off x="13373100" y="1524000"/>
          <a:ext cx="68580" cy="191770"/>
        </a:xfrm>
        <a:prstGeom prst="line">
          <a:avLst/>
        </a:prstGeom>
        <a:ln w="12700">
          <a:solidFill>
            <a:schemeClr val="accent1"/>
          </a:solidFill>
          <a:prstDash val="dash"/>
          <a:headEnd type="triangl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541020</xdr:colOff>
      <xdr:row>3</xdr:row>
      <xdr:rowOff>76200</xdr:rowOff>
    </xdr:from>
    <xdr:to>
      <xdr:col>23</xdr:col>
      <xdr:colOff>320040</xdr:colOff>
      <xdr:row>5</xdr:row>
      <xdr:rowOff>121920</xdr:rowOff>
    </xdr:to>
    <xdr:sp macro="" textlink="">
      <xdr:nvSpPr>
        <xdr:cNvPr id="55" name="Tekstiruutu 54">
          <a:extLst>
            <a:ext uri="{FF2B5EF4-FFF2-40B4-BE49-F238E27FC236}">
              <a16:creationId xmlns:a16="http://schemas.microsoft.com/office/drawing/2014/main" id="{BE613655-30EC-4D79-8C57-B438EAB978B3}"/>
            </a:ext>
          </a:extLst>
        </xdr:cNvPr>
        <xdr:cNvSpPr txBox="1"/>
      </xdr:nvSpPr>
      <xdr:spPr>
        <a:xfrm>
          <a:off x="13380720" y="1371600"/>
          <a:ext cx="388620" cy="420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800">
              <a:solidFill>
                <a:schemeClr val="accent1"/>
              </a:solidFill>
            </a:rPr>
            <a:t>o</a:t>
          </a:r>
        </a:p>
        <a:p>
          <a:endParaRPr lang="fi-FI" sz="1800">
            <a:solidFill>
              <a:schemeClr val="accent1"/>
            </a:solidFill>
          </a:endParaRPr>
        </a:p>
      </xdr:txBody>
    </xdr:sp>
    <xdr:clientData/>
  </xdr:twoCellAnchor>
  <xdr:twoCellAnchor>
    <xdr:from>
      <xdr:col>21</xdr:col>
      <xdr:colOff>320040</xdr:colOff>
      <xdr:row>2</xdr:row>
      <xdr:rowOff>129540</xdr:rowOff>
    </xdr:from>
    <xdr:to>
      <xdr:col>21</xdr:col>
      <xdr:colOff>556260</xdr:colOff>
      <xdr:row>5</xdr:row>
      <xdr:rowOff>0</xdr:rowOff>
    </xdr:to>
    <xdr:sp macro="" textlink="">
      <xdr:nvSpPr>
        <xdr:cNvPr id="56" name="Tekstiruutu 55">
          <a:extLst>
            <a:ext uri="{FF2B5EF4-FFF2-40B4-BE49-F238E27FC236}">
              <a16:creationId xmlns:a16="http://schemas.microsoft.com/office/drawing/2014/main" id="{679265E0-457C-483E-B77D-9CAF92B982A4}"/>
            </a:ext>
          </a:extLst>
        </xdr:cNvPr>
        <xdr:cNvSpPr txBox="1"/>
      </xdr:nvSpPr>
      <xdr:spPr>
        <a:xfrm>
          <a:off x="12550140" y="1240790"/>
          <a:ext cx="236220" cy="429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i-FI" sz="1800">
            <a:solidFill>
              <a:schemeClr val="accent6">
                <a:lumMod val="75000"/>
              </a:schemeClr>
            </a:solidFill>
          </a:endParaRPr>
        </a:p>
      </xdr:txBody>
    </xdr:sp>
    <xdr:clientData/>
  </xdr:twoCellAnchor>
  <xdr:twoCellAnchor>
    <xdr:from>
      <xdr:col>22</xdr:col>
      <xdr:colOff>350520</xdr:colOff>
      <xdr:row>11</xdr:row>
      <xdr:rowOff>83820</xdr:rowOff>
    </xdr:from>
    <xdr:to>
      <xdr:col>22</xdr:col>
      <xdr:colOff>548640</xdr:colOff>
      <xdr:row>13</xdr:row>
      <xdr:rowOff>129540</xdr:rowOff>
    </xdr:to>
    <xdr:sp macro="" textlink="">
      <xdr:nvSpPr>
        <xdr:cNvPr id="57" name="Tekstiruutu 56">
          <a:extLst>
            <a:ext uri="{FF2B5EF4-FFF2-40B4-BE49-F238E27FC236}">
              <a16:creationId xmlns:a16="http://schemas.microsoft.com/office/drawing/2014/main" id="{326285C8-A7F5-43D2-8B90-2F69C4FF407E}"/>
            </a:ext>
          </a:extLst>
        </xdr:cNvPr>
        <xdr:cNvSpPr txBox="1"/>
      </xdr:nvSpPr>
      <xdr:spPr>
        <a:xfrm>
          <a:off x="13190220" y="2858770"/>
          <a:ext cx="198120" cy="414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i-FI" sz="1800">
            <a:solidFill>
              <a:srgbClr val="FFC000"/>
            </a:solidFill>
          </a:endParaRPr>
        </a:p>
      </xdr:txBody>
    </xdr:sp>
    <xdr:clientData/>
  </xdr:twoCellAnchor>
  <xdr:twoCellAnchor>
    <xdr:from>
      <xdr:col>24</xdr:col>
      <xdr:colOff>396240</xdr:colOff>
      <xdr:row>2</xdr:row>
      <xdr:rowOff>30480</xdr:rowOff>
    </xdr:from>
    <xdr:to>
      <xdr:col>27</xdr:col>
      <xdr:colOff>152400</xdr:colOff>
      <xdr:row>4</xdr:row>
      <xdr:rowOff>76200</xdr:rowOff>
    </xdr:to>
    <xdr:sp macro="" textlink="">
      <xdr:nvSpPr>
        <xdr:cNvPr id="58" name="Tekstiruutu 57">
          <a:extLst>
            <a:ext uri="{FF2B5EF4-FFF2-40B4-BE49-F238E27FC236}">
              <a16:creationId xmlns:a16="http://schemas.microsoft.com/office/drawing/2014/main" id="{518F08D0-35EE-4E01-9BF9-74087B986C21}"/>
            </a:ext>
          </a:extLst>
        </xdr:cNvPr>
        <xdr:cNvSpPr txBox="1"/>
      </xdr:nvSpPr>
      <xdr:spPr>
        <a:xfrm>
          <a:off x="14455140" y="1141730"/>
          <a:ext cx="1584960" cy="420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800"/>
            <a:t>Tien keskilinja</a:t>
          </a:r>
        </a:p>
      </xdr:txBody>
    </xdr:sp>
    <xdr:clientData/>
  </xdr:twoCellAnchor>
  <xdr:twoCellAnchor>
    <xdr:from>
      <xdr:col>25</xdr:col>
      <xdr:colOff>106680</xdr:colOff>
      <xdr:row>3</xdr:row>
      <xdr:rowOff>167640</xdr:rowOff>
    </xdr:from>
    <xdr:to>
      <xdr:col>25</xdr:col>
      <xdr:colOff>403860</xdr:colOff>
      <xdr:row>5</xdr:row>
      <xdr:rowOff>129540</xdr:rowOff>
    </xdr:to>
    <xdr:cxnSp macro="">
      <xdr:nvCxnSpPr>
        <xdr:cNvPr id="59" name="Suora nuoliyhdysviiva 58">
          <a:extLst>
            <a:ext uri="{FF2B5EF4-FFF2-40B4-BE49-F238E27FC236}">
              <a16:creationId xmlns:a16="http://schemas.microsoft.com/office/drawing/2014/main" id="{FD91C020-E1F1-492C-9190-D69353EA2114}"/>
            </a:ext>
          </a:extLst>
        </xdr:cNvPr>
        <xdr:cNvCxnSpPr/>
      </xdr:nvCxnSpPr>
      <xdr:spPr>
        <a:xfrm flipH="1">
          <a:off x="14775180" y="1463040"/>
          <a:ext cx="297180" cy="3365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243840</xdr:colOff>
      <xdr:row>9</xdr:row>
      <xdr:rowOff>83820</xdr:rowOff>
    </xdr:from>
    <xdr:to>
      <xdr:col>29</xdr:col>
      <xdr:colOff>45720</xdr:colOff>
      <xdr:row>11</xdr:row>
      <xdr:rowOff>129540</xdr:rowOff>
    </xdr:to>
    <xdr:sp macro="" textlink="">
      <xdr:nvSpPr>
        <xdr:cNvPr id="60" name="Tekstiruutu 59">
          <a:extLst>
            <a:ext uri="{FF2B5EF4-FFF2-40B4-BE49-F238E27FC236}">
              <a16:creationId xmlns:a16="http://schemas.microsoft.com/office/drawing/2014/main" id="{AEB2F533-43F5-4933-A678-E14DFE307A94}"/>
            </a:ext>
          </a:extLst>
        </xdr:cNvPr>
        <xdr:cNvSpPr txBox="1"/>
      </xdr:nvSpPr>
      <xdr:spPr>
        <a:xfrm>
          <a:off x="14912340" y="2490470"/>
          <a:ext cx="2240280" cy="414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800"/>
            <a:t>r= kaarresäde,</a:t>
          </a:r>
          <a:r>
            <a:rPr lang="fi-FI" sz="1800" baseline="0"/>
            <a:t> m</a:t>
          </a:r>
          <a:endParaRPr lang="fi-FI" sz="1800"/>
        </a:p>
      </xdr:txBody>
    </xdr:sp>
    <xdr:clientData/>
  </xdr:twoCellAnchor>
  <xdr:twoCellAnchor>
    <xdr:from>
      <xdr:col>25</xdr:col>
      <xdr:colOff>243840</xdr:colOff>
      <xdr:row>10</xdr:row>
      <xdr:rowOff>144780</xdr:rowOff>
    </xdr:from>
    <xdr:to>
      <xdr:col>30</xdr:col>
      <xdr:colOff>281940</xdr:colOff>
      <xdr:row>13</xdr:row>
      <xdr:rowOff>7620</xdr:rowOff>
    </xdr:to>
    <xdr:sp macro="" textlink="">
      <xdr:nvSpPr>
        <xdr:cNvPr id="61" name="Tekstiruutu 60">
          <a:extLst>
            <a:ext uri="{FF2B5EF4-FFF2-40B4-BE49-F238E27FC236}">
              <a16:creationId xmlns:a16="http://schemas.microsoft.com/office/drawing/2014/main" id="{B8CFAEAB-A5FE-4C2C-9E5F-1C13D00E6EF0}"/>
            </a:ext>
          </a:extLst>
        </xdr:cNvPr>
        <xdr:cNvSpPr txBox="1"/>
      </xdr:nvSpPr>
      <xdr:spPr>
        <a:xfrm>
          <a:off x="14912340" y="2735580"/>
          <a:ext cx="3086100" cy="415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800">
              <a:solidFill>
                <a:srgbClr val="FF0000"/>
              </a:solidFill>
            </a:rPr>
            <a:t>J=jänteen</a:t>
          </a:r>
          <a:r>
            <a:rPr lang="fi-FI" sz="1800" baseline="0">
              <a:solidFill>
                <a:srgbClr val="FF0000"/>
              </a:solidFill>
            </a:rPr>
            <a:t> pituus</a:t>
          </a:r>
          <a:r>
            <a:rPr lang="fi-FI" sz="1800">
              <a:solidFill>
                <a:srgbClr val="FF0000"/>
              </a:solidFill>
            </a:rPr>
            <a:t>, m</a:t>
          </a:r>
        </a:p>
      </xdr:txBody>
    </xdr:sp>
    <xdr:clientData/>
  </xdr:twoCellAnchor>
  <xdr:twoCellAnchor>
    <xdr:from>
      <xdr:col>25</xdr:col>
      <xdr:colOff>243840</xdr:colOff>
      <xdr:row>12</xdr:row>
      <xdr:rowOff>53340</xdr:rowOff>
    </xdr:from>
    <xdr:to>
      <xdr:col>30</xdr:col>
      <xdr:colOff>457200</xdr:colOff>
      <xdr:row>14</xdr:row>
      <xdr:rowOff>99060</xdr:rowOff>
    </xdr:to>
    <xdr:sp macro="" textlink="">
      <xdr:nvSpPr>
        <xdr:cNvPr id="62" name="Tekstiruutu 61">
          <a:extLst>
            <a:ext uri="{FF2B5EF4-FFF2-40B4-BE49-F238E27FC236}">
              <a16:creationId xmlns:a16="http://schemas.microsoft.com/office/drawing/2014/main" id="{21CFC4C5-D9A5-4FA6-8AA0-69E305EF58D9}"/>
            </a:ext>
          </a:extLst>
        </xdr:cNvPr>
        <xdr:cNvSpPr txBox="1"/>
      </xdr:nvSpPr>
      <xdr:spPr>
        <a:xfrm>
          <a:off x="14912340" y="3012440"/>
          <a:ext cx="3261360" cy="414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800">
              <a:solidFill>
                <a:schemeClr val="accent1"/>
              </a:solidFill>
            </a:rPr>
            <a:t>o=jänteen</a:t>
          </a:r>
          <a:r>
            <a:rPr lang="fi-FI" sz="1800" baseline="0">
              <a:solidFill>
                <a:schemeClr val="accent1"/>
              </a:solidFill>
            </a:rPr>
            <a:t> oikaisu</a:t>
          </a:r>
          <a:r>
            <a:rPr lang="fi-FI" sz="1800">
              <a:solidFill>
                <a:schemeClr val="accent1"/>
              </a:solidFill>
            </a:rPr>
            <a:t>, m</a:t>
          </a:r>
        </a:p>
      </xdr:txBody>
    </xdr:sp>
    <xdr:clientData/>
  </xdr:twoCellAnchor>
  <xdr:twoCellAnchor>
    <xdr:from>
      <xdr:col>21</xdr:col>
      <xdr:colOff>556260</xdr:colOff>
      <xdr:row>4</xdr:row>
      <xdr:rowOff>30480</xdr:rowOff>
    </xdr:from>
    <xdr:to>
      <xdr:col>23</xdr:col>
      <xdr:colOff>518160</xdr:colOff>
      <xdr:row>6</xdr:row>
      <xdr:rowOff>83820</xdr:rowOff>
    </xdr:to>
    <xdr:cxnSp macro="">
      <xdr:nvCxnSpPr>
        <xdr:cNvPr id="63" name="Suora yhdysviiva 62">
          <a:extLst>
            <a:ext uri="{FF2B5EF4-FFF2-40B4-BE49-F238E27FC236}">
              <a16:creationId xmlns:a16="http://schemas.microsoft.com/office/drawing/2014/main" id="{A60160A3-CAB1-46B1-AA85-F0ABD9FA3A76}"/>
            </a:ext>
          </a:extLst>
        </xdr:cNvPr>
        <xdr:cNvCxnSpPr/>
      </xdr:nvCxnSpPr>
      <xdr:spPr>
        <a:xfrm flipV="1">
          <a:off x="12786360" y="1516380"/>
          <a:ext cx="1181100" cy="42164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59690</xdr:colOff>
      <xdr:row>23</xdr:row>
      <xdr:rowOff>43180</xdr:rowOff>
    </xdr:from>
    <xdr:to>
      <xdr:col>29</xdr:col>
      <xdr:colOff>551180</xdr:colOff>
      <xdr:row>46</xdr:row>
      <xdr:rowOff>30480</xdr:rowOff>
    </xdr:to>
    <xdr:sp macro="" textlink="">
      <xdr:nvSpPr>
        <xdr:cNvPr id="64" name="Suorakulmio 63">
          <a:extLst>
            <a:ext uri="{FF2B5EF4-FFF2-40B4-BE49-F238E27FC236}">
              <a16:creationId xmlns:a16="http://schemas.microsoft.com/office/drawing/2014/main" id="{9F0CCB39-0018-411B-8756-F1311F4A48E9}"/>
            </a:ext>
          </a:extLst>
        </xdr:cNvPr>
        <xdr:cNvSpPr/>
      </xdr:nvSpPr>
      <xdr:spPr>
        <a:xfrm>
          <a:off x="2170430" y="4066540"/>
          <a:ext cx="17263110" cy="419354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editAs="oneCell">
    <xdr:from>
      <xdr:col>1</xdr:col>
      <xdr:colOff>590550</xdr:colOff>
      <xdr:row>7</xdr:row>
      <xdr:rowOff>25400</xdr:rowOff>
    </xdr:from>
    <xdr:to>
      <xdr:col>9</xdr:col>
      <xdr:colOff>914684</xdr:colOff>
      <xdr:row>24</xdr:row>
      <xdr:rowOff>63663</xdr:rowOff>
    </xdr:to>
    <xdr:pic>
      <xdr:nvPicPr>
        <xdr:cNvPr id="65" name="Kuva 64">
          <a:extLst>
            <a:ext uri="{FF2B5EF4-FFF2-40B4-BE49-F238E27FC236}">
              <a16:creationId xmlns:a16="http://schemas.microsoft.com/office/drawing/2014/main" id="{89531099-A0E5-4847-B2A1-7989187073F9}"/>
            </a:ext>
          </a:extLst>
        </xdr:cNvPr>
        <xdr:cNvPicPr>
          <a:picLocks noChangeAspect="1"/>
        </xdr:cNvPicPr>
      </xdr:nvPicPr>
      <xdr:blipFill>
        <a:blip xmlns:r="http://schemas.openxmlformats.org/officeDocument/2006/relationships" r:embed="rId1"/>
        <a:stretch>
          <a:fillRect/>
        </a:stretch>
      </xdr:blipFill>
      <xdr:spPr>
        <a:xfrm>
          <a:off x="1466850" y="1314450"/>
          <a:ext cx="5524784" cy="3168813"/>
        </a:xfrm>
        <a:prstGeom prst="rect">
          <a:avLst/>
        </a:prstGeom>
      </xdr:spPr>
    </xdr:pic>
    <xdr:clientData/>
  </xdr:twoCellAnchor>
  <xdr:twoCellAnchor>
    <xdr:from>
      <xdr:col>13</xdr:col>
      <xdr:colOff>25400</xdr:colOff>
      <xdr:row>0</xdr:row>
      <xdr:rowOff>12700</xdr:rowOff>
    </xdr:from>
    <xdr:to>
      <xdr:col>29</xdr:col>
      <xdr:colOff>190500</xdr:colOff>
      <xdr:row>20</xdr:row>
      <xdr:rowOff>0</xdr:rowOff>
    </xdr:to>
    <xdr:sp macro="" textlink="">
      <xdr:nvSpPr>
        <xdr:cNvPr id="66" name="Suorakulmio 65">
          <a:extLst>
            <a:ext uri="{FF2B5EF4-FFF2-40B4-BE49-F238E27FC236}">
              <a16:creationId xmlns:a16="http://schemas.microsoft.com/office/drawing/2014/main" id="{0D4F28CD-1CAE-40ED-BA17-543986296B2A}"/>
            </a:ext>
          </a:extLst>
        </xdr:cNvPr>
        <xdr:cNvSpPr/>
      </xdr:nvSpPr>
      <xdr:spPr>
        <a:xfrm>
          <a:off x="9620250" y="12700"/>
          <a:ext cx="9918700" cy="36703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0A017-4642-4FDB-85E9-55F453844D3E}">
  <dimension ref="A1:J28"/>
  <sheetViews>
    <sheetView tabSelected="1" workbookViewId="0"/>
  </sheetViews>
  <sheetFormatPr defaultRowHeight="15" x14ac:dyDescent="0.25"/>
  <cols>
    <col min="1" max="1" width="55.85546875" customWidth="1"/>
    <col min="2" max="2" width="2.7109375" style="20" customWidth="1"/>
    <col min="3" max="3" width="12.7109375" customWidth="1"/>
    <col min="4" max="4" width="49.85546875" style="84" customWidth="1"/>
    <col min="5" max="5" width="11.42578125" customWidth="1"/>
    <col min="6" max="6" width="22" customWidth="1"/>
    <col min="7" max="7" width="17.28515625" customWidth="1"/>
    <col min="8" max="8" width="8.85546875" customWidth="1"/>
  </cols>
  <sheetData>
    <row r="1" spans="1:10" ht="17.649999999999999" customHeight="1" x14ac:dyDescent="0.25">
      <c r="A1" s="1" t="s">
        <v>258</v>
      </c>
      <c r="C1" s="67" t="s">
        <v>283</v>
      </c>
      <c r="D1" s="51"/>
      <c r="E1" s="33"/>
      <c r="F1" s="80"/>
      <c r="G1" s="84"/>
      <c r="H1" s="84"/>
      <c r="I1" s="84"/>
    </row>
    <row r="2" spans="1:10" x14ac:dyDescent="0.25">
      <c r="A2" s="158" t="s">
        <v>305</v>
      </c>
      <c r="B2" s="136"/>
      <c r="C2" s="42" t="s">
        <v>257</v>
      </c>
      <c r="D2" s="38"/>
      <c r="E2" s="135"/>
      <c r="F2" s="135"/>
      <c r="G2" s="127"/>
      <c r="H2" s="84"/>
      <c r="I2" s="84"/>
    </row>
    <row r="3" spans="1:10" x14ac:dyDescent="0.25">
      <c r="A3" s="158"/>
      <c r="B3" s="29"/>
      <c r="D3" s="85"/>
      <c r="E3" s="33"/>
      <c r="F3" s="80"/>
      <c r="G3" s="84"/>
      <c r="H3" s="84"/>
      <c r="I3" s="84"/>
    </row>
    <row r="4" spans="1:10" x14ac:dyDescent="0.25">
      <c r="A4" s="137"/>
      <c r="B4" s="29"/>
      <c r="D4" s="85"/>
      <c r="E4" s="33"/>
      <c r="F4" s="80"/>
      <c r="G4" s="84"/>
      <c r="H4" s="84"/>
      <c r="I4" s="84"/>
    </row>
    <row r="5" spans="1:10" ht="27.75" x14ac:dyDescent="0.25">
      <c r="A5" s="143" t="s">
        <v>262</v>
      </c>
      <c r="B5" s="138"/>
      <c r="C5" s="21" t="s">
        <v>218</v>
      </c>
      <c r="D5" s="79"/>
      <c r="E5" s="33"/>
      <c r="F5" s="80"/>
      <c r="G5" s="84"/>
      <c r="H5" s="84"/>
      <c r="I5" s="84"/>
    </row>
    <row r="6" spans="1:10" x14ac:dyDescent="0.25">
      <c r="A6" s="139" t="s">
        <v>216</v>
      </c>
      <c r="B6" s="140"/>
      <c r="C6" s="52">
        <v>1000</v>
      </c>
      <c r="D6" s="79"/>
      <c r="E6" s="33">
        <f>C9</f>
        <v>0.08</v>
      </c>
      <c r="F6" s="80" t="s">
        <v>209</v>
      </c>
      <c r="G6" s="84"/>
      <c r="H6" s="84"/>
      <c r="I6" s="84"/>
    </row>
    <row r="7" spans="1:10" x14ac:dyDescent="0.25">
      <c r="A7" s="139" t="s">
        <v>206</v>
      </c>
      <c r="B7" s="140"/>
      <c r="C7" s="53">
        <v>4</v>
      </c>
      <c r="D7" s="131"/>
      <c r="E7" s="39">
        <f>C7</f>
        <v>4</v>
      </c>
      <c r="F7" s="41" t="s">
        <v>205</v>
      </c>
      <c r="G7" s="128" t="s">
        <v>240</v>
      </c>
      <c r="H7" s="129"/>
      <c r="I7" s="129"/>
      <c r="J7" s="5"/>
    </row>
    <row r="8" spans="1:10" x14ac:dyDescent="0.25">
      <c r="A8" s="139" t="s">
        <v>207</v>
      </c>
      <c r="B8" s="140"/>
      <c r="C8" s="52">
        <v>4</v>
      </c>
      <c r="D8" s="79"/>
      <c r="E8" s="33"/>
      <c r="F8" s="80"/>
      <c r="G8" s="79"/>
      <c r="H8" s="129"/>
      <c r="I8" s="129"/>
      <c r="J8" s="5"/>
    </row>
    <row r="9" spans="1:10" x14ac:dyDescent="0.25">
      <c r="A9" s="139" t="s">
        <v>217</v>
      </c>
      <c r="B9" s="140"/>
      <c r="C9" s="30">
        <f>((C8/C7)*(C7/2)*C7)/100</f>
        <v>0.08</v>
      </c>
      <c r="D9" s="79"/>
      <c r="E9" s="40" t="s">
        <v>208</v>
      </c>
      <c r="F9" s="80"/>
      <c r="G9" s="79"/>
      <c r="H9" s="129"/>
      <c r="I9" s="129"/>
      <c r="J9" s="5"/>
    </row>
    <row r="10" spans="1:10" x14ac:dyDescent="0.25">
      <c r="A10" s="139" t="s">
        <v>308</v>
      </c>
      <c r="B10" s="140"/>
      <c r="C10" s="54">
        <v>0.15</v>
      </c>
      <c r="D10" s="132"/>
      <c r="E10" s="33">
        <f>(C10*C11/(C12/2))*C9</f>
        <v>8.089887640449437E-3</v>
      </c>
      <c r="F10" s="41" t="s">
        <v>211</v>
      </c>
      <c r="G10" s="79"/>
      <c r="H10" s="129"/>
      <c r="I10" s="129"/>
      <c r="J10" s="5"/>
    </row>
    <row r="11" spans="1:10" x14ac:dyDescent="0.25">
      <c r="A11" s="139" t="s">
        <v>256</v>
      </c>
      <c r="B11" s="141" t="s">
        <v>219</v>
      </c>
      <c r="C11" s="55">
        <v>1.5</v>
      </c>
      <c r="D11" s="133"/>
      <c r="E11" s="33">
        <f>(C10+E10)*(C10*C11)</f>
        <v>3.5570224719101116E-2</v>
      </c>
      <c r="F11" s="41" t="s">
        <v>212</v>
      </c>
      <c r="G11" s="128" t="s">
        <v>241</v>
      </c>
      <c r="H11" s="130"/>
      <c r="I11" s="129"/>
      <c r="J11" s="9"/>
    </row>
    <row r="12" spans="1:10" x14ac:dyDescent="0.25">
      <c r="A12" s="139" t="s">
        <v>309</v>
      </c>
      <c r="B12" s="140"/>
      <c r="C12" s="31">
        <f>C11*2*C10+C7</f>
        <v>4.45</v>
      </c>
      <c r="D12" s="132"/>
      <c r="E12" s="33">
        <f>0.01*C7*C12/2</f>
        <v>8.900000000000001E-2</v>
      </c>
      <c r="F12" s="41" t="s">
        <v>210</v>
      </c>
      <c r="G12" s="79"/>
      <c r="H12" s="129"/>
      <c r="I12" s="129"/>
      <c r="J12" s="8"/>
    </row>
    <row r="13" spans="1:10" x14ac:dyDescent="0.25">
      <c r="A13" s="139" t="s">
        <v>260</v>
      </c>
      <c r="B13" s="140"/>
      <c r="C13" s="52">
        <f>E15*C6</f>
        <v>633.74999999999977</v>
      </c>
      <c r="D13" s="79"/>
      <c r="E13" s="33">
        <f>((((C10+E10)+(C10+C9))/2)*(C7/2))*2</f>
        <v>0.77617977528089876</v>
      </c>
      <c r="F13" s="41" t="s">
        <v>213</v>
      </c>
      <c r="G13" s="79"/>
      <c r="H13" s="129"/>
      <c r="I13" s="129"/>
      <c r="J13" s="5"/>
    </row>
    <row r="14" spans="1:10" x14ac:dyDescent="0.25">
      <c r="A14" s="139" t="s">
        <v>306</v>
      </c>
      <c r="B14" s="140"/>
      <c r="C14" s="54">
        <v>2.5</v>
      </c>
      <c r="D14" s="134"/>
      <c r="E14" s="33">
        <f>(C12*C9)/2</f>
        <v>0.17800000000000002</v>
      </c>
      <c r="F14" s="41" t="s">
        <v>214</v>
      </c>
      <c r="G14" s="79"/>
      <c r="H14" s="129"/>
      <c r="I14" s="129"/>
      <c r="J14" s="5"/>
    </row>
    <row r="15" spans="1:10" x14ac:dyDescent="0.25">
      <c r="A15" s="139" t="s">
        <v>168</v>
      </c>
      <c r="B15" s="140"/>
      <c r="C15" s="30">
        <f>C13*C14</f>
        <v>1584.3749999999995</v>
      </c>
      <c r="D15" s="79"/>
      <c r="E15" s="33">
        <f>E11+E13-E14</f>
        <v>0.63374999999999981</v>
      </c>
      <c r="F15" s="80" t="s">
        <v>215</v>
      </c>
      <c r="G15" s="79"/>
      <c r="H15" s="129"/>
      <c r="I15" s="129"/>
      <c r="J15" s="5"/>
    </row>
    <row r="16" spans="1:10" x14ac:dyDescent="0.25">
      <c r="A16" s="139" t="s">
        <v>261</v>
      </c>
      <c r="B16" s="140"/>
      <c r="C16" s="52">
        <v>70</v>
      </c>
      <c r="D16" s="85"/>
      <c r="E16" s="33" t="s">
        <v>174</v>
      </c>
      <c r="F16" s="80"/>
      <c r="G16" s="129"/>
      <c r="H16" s="129"/>
      <c r="I16" s="129"/>
      <c r="J16" s="8"/>
    </row>
    <row r="17" spans="1:9" x14ac:dyDescent="0.25">
      <c r="A17" s="46" t="s">
        <v>310</v>
      </c>
      <c r="B17" s="142"/>
      <c r="C17" s="19">
        <f>C16*C15</f>
        <v>110906.24999999997</v>
      </c>
      <c r="D17" s="129"/>
      <c r="F17" s="84"/>
      <c r="G17" s="84"/>
      <c r="H17" s="84"/>
      <c r="I17" s="84"/>
    </row>
    <row r="18" spans="1:9" x14ac:dyDescent="0.25">
      <c r="A18" s="45"/>
      <c r="B18" s="144"/>
      <c r="C18" s="129"/>
      <c r="D18" s="129"/>
      <c r="F18" s="84"/>
      <c r="G18" s="84"/>
      <c r="H18" s="84"/>
      <c r="I18" s="84"/>
    </row>
    <row r="19" spans="1:9" ht="45" customHeight="1" x14ac:dyDescent="0.25">
      <c r="A19" s="159" t="s">
        <v>285</v>
      </c>
      <c r="B19" s="160"/>
      <c r="C19" s="161"/>
      <c r="F19" s="84"/>
      <c r="G19" s="84"/>
      <c r="H19" s="84"/>
      <c r="I19" s="84"/>
    </row>
    <row r="20" spans="1:9" ht="30" x14ac:dyDescent="0.25">
      <c r="A20" s="146" t="s">
        <v>259</v>
      </c>
      <c r="B20" s="145"/>
      <c r="C20" s="150" t="s">
        <v>263</v>
      </c>
      <c r="F20" s="84"/>
      <c r="G20" s="84"/>
      <c r="H20" s="84"/>
      <c r="I20" s="84"/>
    </row>
    <row r="21" spans="1:9" x14ac:dyDescent="0.25">
      <c r="A21" s="149" t="s">
        <v>221</v>
      </c>
      <c r="B21" s="151"/>
      <c r="C21" s="7">
        <v>1</v>
      </c>
      <c r="F21" s="84"/>
      <c r="G21" s="84"/>
      <c r="H21" s="84"/>
      <c r="I21" s="84"/>
    </row>
    <row r="22" spans="1:9" x14ac:dyDescent="0.25">
      <c r="A22" s="147" t="s">
        <v>222</v>
      </c>
      <c r="B22" s="144"/>
      <c r="C22" s="152" t="s">
        <v>223</v>
      </c>
    </row>
    <row r="23" spans="1:9" x14ac:dyDescent="0.25">
      <c r="A23" s="149" t="s">
        <v>220</v>
      </c>
      <c r="B23" s="151"/>
      <c r="C23" s="7">
        <v>1.4</v>
      </c>
    </row>
    <row r="24" spans="1:9" x14ac:dyDescent="0.25">
      <c r="A24" s="148" t="s">
        <v>224</v>
      </c>
      <c r="B24" s="144"/>
      <c r="C24" s="124">
        <v>1.55</v>
      </c>
    </row>
    <row r="25" spans="1:9" x14ac:dyDescent="0.25">
      <c r="A25" s="149" t="s">
        <v>226</v>
      </c>
      <c r="B25" s="151"/>
      <c r="C25" s="22" t="s">
        <v>225</v>
      </c>
    </row>
    <row r="26" spans="1:9" x14ac:dyDescent="0.25">
      <c r="A26" s="147" t="s">
        <v>229</v>
      </c>
      <c r="B26" s="144"/>
      <c r="C26" s="152" t="s">
        <v>228</v>
      </c>
    </row>
    <row r="27" spans="1:9" x14ac:dyDescent="0.25">
      <c r="A27" s="149" t="s">
        <v>230</v>
      </c>
      <c r="B27" s="151"/>
      <c r="C27" s="22" t="s">
        <v>227</v>
      </c>
    </row>
    <row r="28" spans="1:9" x14ac:dyDescent="0.25">
      <c r="I28" t="s">
        <v>255</v>
      </c>
    </row>
  </sheetData>
  <mergeCells count="2">
    <mergeCell ref="A2:A3"/>
    <mergeCell ref="A19:C19"/>
  </mergeCells>
  <pageMargins left="0.70000000000000007" right="0.70000000000000007" top="0.75" bottom="0.75" header="0.30000000000000004" footer="0.3000000000000000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00017-06F8-4D6A-B473-C5BD8996EDA6}">
  <dimension ref="A1:G18"/>
  <sheetViews>
    <sheetView workbookViewId="0"/>
  </sheetViews>
  <sheetFormatPr defaultRowHeight="15" x14ac:dyDescent="0.25"/>
  <cols>
    <col min="1" max="1" width="18.85546875" customWidth="1"/>
    <col min="2" max="2" width="13.28515625" customWidth="1"/>
    <col min="3" max="3" width="10.7109375" customWidth="1"/>
    <col min="4" max="4" width="11.7109375" customWidth="1"/>
    <col min="5" max="5" width="8.85546875" customWidth="1"/>
    <col min="6" max="6" width="80.28515625" customWidth="1"/>
    <col min="7" max="7" width="8.7109375" customWidth="1"/>
  </cols>
  <sheetData>
    <row r="1" spans="1:7" x14ac:dyDescent="0.25">
      <c r="A1" s="1" t="s">
        <v>281</v>
      </c>
      <c r="B1" s="84"/>
      <c r="C1" s="109"/>
      <c r="D1" s="109"/>
      <c r="E1" s="87"/>
      <c r="F1" s="108" t="s">
        <v>283</v>
      </c>
      <c r="G1" s="5"/>
    </row>
    <row r="2" spans="1:7" x14ac:dyDescent="0.25">
      <c r="A2" s="162" t="s">
        <v>291</v>
      </c>
      <c r="B2" s="162"/>
      <c r="C2" s="162"/>
      <c r="D2" s="162"/>
      <c r="E2" s="87"/>
      <c r="F2" s="42" t="s">
        <v>257</v>
      </c>
    </row>
    <row r="3" spans="1:7" ht="31.5" customHeight="1" x14ac:dyDescent="0.25">
      <c r="A3" s="162"/>
      <c r="B3" s="162"/>
      <c r="C3" s="162"/>
      <c r="D3" s="162"/>
      <c r="E3" s="87"/>
      <c r="F3" s="79"/>
    </row>
    <row r="4" spans="1:7" ht="30" customHeight="1" thickBot="1" x14ac:dyDescent="0.3">
      <c r="A4" s="115"/>
      <c r="B4" s="110" t="s">
        <v>27</v>
      </c>
      <c r="C4" s="49" t="s">
        <v>280</v>
      </c>
      <c r="D4" s="48" t="s">
        <v>279</v>
      </c>
      <c r="E4" s="1"/>
      <c r="F4" s="88" t="s">
        <v>287</v>
      </c>
    </row>
    <row r="5" spans="1:7" ht="18" thickBot="1" x14ac:dyDescent="0.3">
      <c r="A5" s="116" t="s">
        <v>278</v>
      </c>
      <c r="B5" s="111">
        <f>(B7/100)*D5</f>
        <v>0</v>
      </c>
      <c r="C5" s="90">
        <f>(C7/100)*D5</f>
        <v>0</v>
      </c>
      <c r="D5" s="91">
        <v>0</v>
      </c>
      <c r="E5" s="92" t="s">
        <v>277</v>
      </c>
      <c r="F5" s="92" t="s">
        <v>288</v>
      </c>
    </row>
    <row r="6" spans="1:7" ht="16.5" customHeight="1" x14ac:dyDescent="0.25">
      <c r="A6" s="116" t="s">
        <v>276</v>
      </c>
      <c r="B6" s="112">
        <v>0</v>
      </c>
      <c r="C6" s="93">
        <v>0</v>
      </c>
      <c r="D6" s="94"/>
      <c r="E6" s="92" t="s">
        <v>275</v>
      </c>
      <c r="F6" s="92" t="s">
        <v>274</v>
      </c>
    </row>
    <row r="7" spans="1:7" ht="16.5" customHeight="1" x14ac:dyDescent="0.25">
      <c r="A7" s="116" t="s">
        <v>273</v>
      </c>
      <c r="B7" s="113">
        <v>80</v>
      </c>
      <c r="C7" s="89">
        <f>100-B7</f>
        <v>20</v>
      </c>
      <c r="D7" s="95"/>
      <c r="E7" s="96" t="s">
        <v>272</v>
      </c>
      <c r="F7" s="92" t="s">
        <v>289</v>
      </c>
    </row>
    <row r="8" spans="1:7" ht="17.25" x14ac:dyDescent="0.25">
      <c r="A8" s="116" t="s">
        <v>292</v>
      </c>
      <c r="B8" s="112">
        <v>2.5</v>
      </c>
      <c r="C8" s="93">
        <v>1.8</v>
      </c>
      <c r="D8" s="97">
        <f>((B7/100)*B8)+((C7/100)*C8)</f>
        <v>2.36</v>
      </c>
      <c r="E8" s="96" t="s">
        <v>271</v>
      </c>
      <c r="F8" s="92" t="s">
        <v>270</v>
      </c>
    </row>
    <row r="9" spans="1:7" ht="15.75" thickBot="1" x14ac:dyDescent="0.3">
      <c r="A9" s="116" t="s">
        <v>269</v>
      </c>
      <c r="B9" s="114">
        <f>D9*(B7/100)</f>
        <v>0</v>
      </c>
      <c r="C9" s="98">
        <f>D9*(C7/100)</f>
        <v>0</v>
      </c>
      <c r="D9" s="99">
        <f>D8*D5</f>
        <v>0</v>
      </c>
      <c r="E9" s="96" t="s">
        <v>3</v>
      </c>
      <c r="F9" s="92" t="s">
        <v>290</v>
      </c>
    </row>
    <row r="10" spans="1:7" ht="16.5" thickTop="1" thickBot="1" x14ac:dyDescent="0.3">
      <c r="A10" s="117" t="s">
        <v>268</v>
      </c>
      <c r="B10" s="100">
        <f>B5*B6</f>
        <v>0</v>
      </c>
      <c r="C10" s="100">
        <f>C5*C6</f>
        <v>0</v>
      </c>
      <c r="D10" s="101">
        <f>B10+C10</f>
        <v>0</v>
      </c>
      <c r="E10" s="102" t="s">
        <v>267</v>
      </c>
      <c r="F10" s="92" t="s">
        <v>266</v>
      </c>
    </row>
    <row r="11" spans="1:7" ht="15.75" thickTop="1" x14ac:dyDescent="0.25"/>
    <row r="13" spans="1:7" x14ac:dyDescent="0.25">
      <c r="C13" s="78"/>
      <c r="D13" s="78"/>
      <c r="E13" s="78"/>
    </row>
    <row r="14" spans="1:7" x14ac:dyDescent="0.25">
      <c r="C14" s="78"/>
      <c r="D14" s="78"/>
      <c r="E14" s="78"/>
    </row>
    <row r="15" spans="1:7" x14ac:dyDescent="0.25">
      <c r="C15" s="78"/>
      <c r="D15" s="78"/>
      <c r="E15" s="78"/>
    </row>
    <row r="16" spans="1:7" x14ac:dyDescent="0.25">
      <c r="C16" s="78"/>
      <c r="D16" s="78"/>
      <c r="E16" s="78"/>
    </row>
    <row r="17" spans="3:5" x14ac:dyDescent="0.25">
      <c r="C17" s="78"/>
      <c r="D17" s="78"/>
      <c r="E17" s="78"/>
    </row>
    <row r="18" spans="3:5" x14ac:dyDescent="0.25">
      <c r="C18" s="78"/>
      <c r="D18" s="78"/>
      <c r="E18" s="78"/>
    </row>
  </sheetData>
  <mergeCells count="1">
    <mergeCell ref="A2:D3"/>
  </mergeCells>
  <pageMargins left="0.70000000000000007" right="0.70000000000000007" top="0.75" bottom="0.75" header="0.30000000000000004" footer="0.30000000000000004"/>
  <pageSetup paperSize="9"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A0139-C66B-4D12-8665-60C07E55457F}">
  <dimension ref="A1:O14"/>
  <sheetViews>
    <sheetView workbookViewId="0"/>
  </sheetViews>
  <sheetFormatPr defaultRowHeight="15" x14ac:dyDescent="0.25"/>
  <cols>
    <col min="1" max="1" width="16.7109375" customWidth="1"/>
    <col min="2" max="2" width="29.28515625" customWidth="1"/>
    <col min="3" max="4" width="3" customWidth="1"/>
    <col min="6" max="6" width="3" customWidth="1"/>
  </cols>
  <sheetData>
    <row r="1" spans="1:15" x14ac:dyDescent="0.25">
      <c r="A1" s="1" t="s">
        <v>187</v>
      </c>
      <c r="D1" s="84"/>
      <c r="E1" s="84"/>
      <c r="F1" s="84"/>
      <c r="G1" s="108" t="s">
        <v>283</v>
      </c>
      <c r="H1" s="51"/>
      <c r="I1" s="51"/>
      <c r="J1" s="51"/>
    </row>
    <row r="2" spans="1:15" x14ac:dyDescent="0.25">
      <c r="D2" s="84"/>
      <c r="E2" s="84"/>
      <c r="F2" s="84"/>
      <c r="G2" s="83" t="s">
        <v>257</v>
      </c>
      <c r="H2" s="32"/>
      <c r="I2" s="32"/>
      <c r="J2" s="32"/>
      <c r="K2" s="32"/>
      <c r="L2" s="32"/>
      <c r="M2" s="32"/>
      <c r="N2" s="32"/>
      <c r="O2" s="32"/>
    </row>
    <row r="4" spans="1:15" x14ac:dyDescent="0.25">
      <c r="B4" s="43" t="s">
        <v>176</v>
      </c>
      <c r="C4" s="44"/>
      <c r="D4" s="61"/>
      <c r="E4" s="56">
        <v>4</v>
      </c>
      <c r="F4" t="s">
        <v>0</v>
      </c>
      <c r="G4" s="25"/>
    </row>
    <row r="5" spans="1:15" x14ac:dyDescent="0.25">
      <c r="B5" s="45" t="s">
        <v>177</v>
      </c>
      <c r="C5" s="5"/>
      <c r="D5" s="65"/>
      <c r="E5" s="56">
        <v>1</v>
      </c>
      <c r="F5" t="s">
        <v>0</v>
      </c>
    </row>
    <row r="6" spans="1:15" x14ac:dyDescent="0.25">
      <c r="B6" s="45" t="s">
        <v>178</v>
      </c>
      <c r="C6" s="5"/>
      <c r="D6" s="65"/>
      <c r="E6" s="57">
        <v>0.3</v>
      </c>
      <c r="F6" t="s">
        <v>0</v>
      </c>
    </row>
    <row r="7" spans="1:15" x14ac:dyDescent="0.25">
      <c r="A7" s="6"/>
      <c r="B7" s="45" t="s">
        <v>179</v>
      </c>
      <c r="C7" s="118">
        <v>1</v>
      </c>
      <c r="D7" s="65" t="s">
        <v>180</v>
      </c>
      <c r="E7" s="58">
        <v>1.5</v>
      </c>
    </row>
    <row r="8" spans="1:15" x14ac:dyDescent="0.25">
      <c r="A8" s="6"/>
      <c r="B8" s="46" t="s">
        <v>181</v>
      </c>
      <c r="C8" s="47"/>
      <c r="D8" s="66"/>
      <c r="E8" s="17">
        <f>(E5+E6)*2*E7+E4-E6</f>
        <v>7.6000000000000005</v>
      </c>
      <c r="F8" t="s">
        <v>0</v>
      </c>
    </row>
    <row r="11" spans="1:15" x14ac:dyDescent="0.25">
      <c r="A11" s="1" t="s">
        <v>188</v>
      </c>
    </row>
    <row r="12" spans="1:15" x14ac:dyDescent="0.25">
      <c r="B12" s="43" t="s">
        <v>182</v>
      </c>
      <c r="C12" s="44"/>
      <c r="D12" s="61"/>
      <c r="E12" s="56">
        <v>2</v>
      </c>
      <c r="F12" t="s">
        <v>0</v>
      </c>
      <c r="I12" s="18"/>
    </row>
    <row r="13" spans="1:15" x14ac:dyDescent="0.25">
      <c r="B13" s="45" t="s">
        <v>183</v>
      </c>
      <c r="C13" s="5"/>
      <c r="D13" s="65"/>
      <c r="E13" s="59">
        <v>4</v>
      </c>
      <c r="F13" t="s">
        <v>184</v>
      </c>
    </row>
    <row r="14" spans="1:15" x14ac:dyDescent="0.25">
      <c r="B14" s="46" t="s">
        <v>185</v>
      </c>
      <c r="C14" s="47"/>
      <c r="D14" s="66"/>
      <c r="E14" s="17">
        <f>E12*E13</f>
        <v>8</v>
      </c>
      <c r="F14" t="s">
        <v>186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135A8-0D00-4DDC-8011-53D0CBF69E46}">
  <dimension ref="A1:L15"/>
  <sheetViews>
    <sheetView workbookViewId="0"/>
  </sheetViews>
  <sheetFormatPr defaultRowHeight="15" x14ac:dyDescent="0.25"/>
  <cols>
    <col min="1" max="1" width="14.7109375" customWidth="1"/>
    <col min="2" max="2" width="29" customWidth="1"/>
    <col min="3" max="3" width="3" customWidth="1"/>
    <col min="8" max="8" width="9.85546875" customWidth="1"/>
    <col min="11" max="11" width="13.28515625" customWidth="1"/>
    <col min="12" max="12" width="10" customWidth="1"/>
    <col min="15" max="15" width="13.28515625" bestFit="1" customWidth="1"/>
    <col min="16" max="16" width="9.7109375" bestFit="1" customWidth="1"/>
  </cols>
  <sheetData>
    <row r="1" spans="1:12" x14ac:dyDescent="0.25">
      <c r="A1" s="1" t="s">
        <v>189</v>
      </c>
      <c r="C1" s="108" t="s">
        <v>283</v>
      </c>
      <c r="D1" s="51"/>
      <c r="E1" s="51"/>
      <c r="F1" s="51"/>
      <c r="G1" s="84"/>
      <c r="H1" s="84"/>
      <c r="I1" s="84"/>
      <c r="J1" s="84"/>
      <c r="K1" s="84"/>
    </row>
    <row r="2" spans="1:12" x14ac:dyDescent="0.25">
      <c r="A2" s="1"/>
      <c r="B2" s="119"/>
      <c r="C2" s="83" t="s">
        <v>257</v>
      </c>
      <c r="D2" s="32"/>
      <c r="E2" s="32"/>
      <c r="F2" s="32"/>
      <c r="G2" s="32"/>
      <c r="H2" s="32"/>
      <c r="I2" s="32"/>
      <c r="J2" s="32"/>
      <c r="K2" s="32"/>
    </row>
    <row r="4" spans="1:12" x14ac:dyDescent="0.25">
      <c r="B4" s="24" t="s">
        <v>200</v>
      </c>
      <c r="C4" s="7" t="s">
        <v>195</v>
      </c>
      <c r="D4" s="59">
        <v>50</v>
      </c>
      <c r="E4" s="26" t="s">
        <v>297</v>
      </c>
    </row>
    <row r="5" spans="1:12" x14ac:dyDescent="0.25">
      <c r="B5" s="120" t="s">
        <v>204</v>
      </c>
      <c r="C5" s="10" t="s">
        <v>198</v>
      </c>
      <c r="D5" s="60">
        <v>110</v>
      </c>
      <c r="E5" s="26" t="s">
        <v>298</v>
      </c>
    </row>
    <row r="6" spans="1:12" x14ac:dyDescent="0.25">
      <c r="B6" s="121" t="s">
        <v>201</v>
      </c>
      <c r="C6" s="11" t="s">
        <v>197</v>
      </c>
      <c r="D6" s="12">
        <f>B10*D4</f>
        <v>35.01037691048549</v>
      </c>
      <c r="E6" s="85"/>
      <c r="F6" s="84"/>
      <c r="G6" s="84"/>
      <c r="H6" s="84"/>
      <c r="I6" s="84"/>
    </row>
    <row r="7" spans="1:12" x14ac:dyDescent="0.25">
      <c r="B7" s="122" t="s">
        <v>203</v>
      </c>
      <c r="C7" s="13" t="s">
        <v>196</v>
      </c>
      <c r="D7" s="14">
        <f>B12-D4</f>
        <v>11.038729438072806</v>
      </c>
      <c r="K7" s="1" t="s">
        <v>235</v>
      </c>
    </row>
    <row r="8" spans="1:12" x14ac:dyDescent="0.25">
      <c r="B8" s="123" t="s">
        <v>202</v>
      </c>
      <c r="C8" s="15" t="s">
        <v>199</v>
      </c>
      <c r="D8" s="16">
        <f>(B15/360)*(2*PI()*D4)</f>
        <v>61.086523819801535</v>
      </c>
      <c r="K8" s="103" t="s">
        <v>200</v>
      </c>
      <c r="L8" s="22" t="s">
        <v>293</v>
      </c>
    </row>
    <row r="9" spans="1:12" x14ac:dyDescent="0.25">
      <c r="A9" s="33" t="s">
        <v>190</v>
      </c>
      <c r="B9" s="80">
        <f>(B13/360)*2*PI()</f>
        <v>0.95993108859688125</v>
      </c>
      <c r="C9" s="4"/>
      <c r="K9" s="22">
        <v>20</v>
      </c>
      <c r="L9" s="22">
        <v>3</v>
      </c>
    </row>
    <row r="10" spans="1:12" x14ac:dyDescent="0.25">
      <c r="A10" s="33" t="s">
        <v>191</v>
      </c>
      <c r="B10" s="80">
        <f>_xlfn.COT(B9)</f>
        <v>0.70020753820970982</v>
      </c>
      <c r="K10" s="22">
        <v>30</v>
      </c>
      <c r="L10" s="22">
        <v>2</v>
      </c>
    </row>
    <row r="11" spans="1:12" x14ac:dyDescent="0.25">
      <c r="A11" s="33" t="s">
        <v>193</v>
      </c>
      <c r="B11" s="81">
        <f>POWER(D6,2)+POWER(D4,2)</f>
        <v>3725.7264914142556</v>
      </c>
      <c r="K11" s="22" t="s">
        <v>231</v>
      </c>
      <c r="L11" s="22">
        <v>1.5</v>
      </c>
    </row>
    <row r="12" spans="1:12" x14ac:dyDescent="0.25">
      <c r="A12" s="33" t="s">
        <v>192</v>
      </c>
      <c r="B12" s="80">
        <f>SQRT(B11)</f>
        <v>61.038729438072806</v>
      </c>
      <c r="K12" s="22" t="s">
        <v>232</v>
      </c>
      <c r="L12" s="22">
        <v>1</v>
      </c>
    </row>
    <row r="13" spans="1:12" x14ac:dyDescent="0.25">
      <c r="A13" s="33" t="s">
        <v>194</v>
      </c>
      <c r="B13" s="80">
        <f>D5/2</f>
        <v>55</v>
      </c>
      <c r="K13" s="22" t="s">
        <v>233</v>
      </c>
      <c r="L13" s="22">
        <v>0.5</v>
      </c>
    </row>
    <row r="14" spans="1:12" x14ac:dyDescent="0.25">
      <c r="A14" s="34" t="s">
        <v>238</v>
      </c>
      <c r="B14" s="82">
        <f>180-B13-90</f>
        <v>35</v>
      </c>
      <c r="K14" s="22" t="s">
        <v>234</v>
      </c>
      <c r="L14" s="22">
        <v>0</v>
      </c>
    </row>
    <row r="15" spans="1:12" x14ac:dyDescent="0.25">
      <c r="A15" s="34" t="s">
        <v>239</v>
      </c>
      <c r="B15" s="34">
        <f>2*B14</f>
        <v>70</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E7866-F8F1-4EF3-B52C-BAA09B8B7E55}">
  <dimension ref="A1:AN16"/>
  <sheetViews>
    <sheetView zoomScaleNormal="100" workbookViewId="0"/>
  </sheetViews>
  <sheetFormatPr defaultRowHeight="15" x14ac:dyDescent="0.25"/>
  <cols>
    <col min="1" max="1" width="12.5703125" customWidth="1"/>
    <col min="2" max="2" width="19" customWidth="1"/>
    <col min="3" max="3" width="2.7109375" customWidth="1"/>
    <col min="4" max="4" width="7.28515625" customWidth="1"/>
    <col min="5" max="5" width="8.85546875" customWidth="1"/>
    <col min="9" max="9" width="10.42578125" customWidth="1"/>
    <col min="10" max="10" width="13.5703125" customWidth="1"/>
    <col min="11" max="11" width="13.85546875" customWidth="1"/>
    <col min="12" max="12" width="14.28515625" customWidth="1"/>
  </cols>
  <sheetData>
    <row r="1" spans="1:40" x14ac:dyDescent="0.25">
      <c r="A1" s="28" t="s">
        <v>295</v>
      </c>
      <c r="B1" s="84"/>
      <c r="C1" s="84"/>
      <c r="D1" s="84"/>
      <c r="E1" s="84"/>
      <c r="F1" s="108" t="s">
        <v>283</v>
      </c>
      <c r="G1" s="86"/>
      <c r="H1" s="86"/>
      <c r="I1" s="86"/>
      <c r="J1" s="84"/>
      <c r="K1" s="84"/>
      <c r="L1" s="84"/>
      <c r="M1" s="84"/>
      <c r="AD1" s="155"/>
      <c r="AE1" s="155"/>
      <c r="AF1" s="155"/>
      <c r="AG1" s="155"/>
      <c r="AH1" s="155"/>
      <c r="AI1" s="155"/>
      <c r="AJ1" s="33"/>
      <c r="AK1" s="33"/>
      <c r="AL1" s="33"/>
      <c r="AM1" s="33"/>
      <c r="AN1" s="33"/>
    </row>
    <row r="2" spans="1:40" ht="14.45" customHeight="1" x14ac:dyDescent="0.25">
      <c r="A2" s="162" t="s">
        <v>299</v>
      </c>
      <c r="B2" s="162"/>
      <c r="C2" s="84"/>
      <c r="D2" s="84"/>
      <c r="E2" s="84"/>
      <c r="F2" s="83" t="s">
        <v>257</v>
      </c>
      <c r="G2" s="32"/>
      <c r="H2" s="32"/>
      <c r="I2" s="32"/>
      <c r="J2" s="32"/>
      <c r="K2" s="32"/>
      <c r="L2" s="32"/>
      <c r="M2" s="84"/>
      <c r="AD2" s="155"/>
      <c r="AE2" s="155"/>
      <c r="AF2" s="155"/>
      <c r="AG2" s="155"/>
      <c r="AH2" s="155"/>
      <c r="AI2" s="155"/>
      <c r="AJ2" s="33"/>
      <c r="AK2" s="33"/>
      <c r="AL2" s="33"/>
      <c r="AM2" s="33"/>
      <c r="AN2" s="33"/>
    </row>
    <row r="3" spans="1:40" x14ac:dyDescent="0.25">
      <c r="A3" s="162"/>
      <c r="B3" s="162"/>
      <c r="O3" s="4"/>
      <c r="P3" s="4"/>
      <c r="Q3" s="4"/>
      <c r="AD3" s="155"/>
      <c r="AE3" s="156">
        <f>D6</f>
        <v>1.5</v>
      </c>
      <c r="AF3" s="156">
        <f>AG7</f>
        <v>7.85</v>
      </c>
      <c r="AG3" s="155"/>
      <c r="AH3" s="155"/>
      <c r="AI3" s="155"/>
      <c r="AJ3" s="33"/>
      <c r="AK3" s="33"/>
      <c r="AL3" s="33"/>
      <c r="AM3" s="33"/>
      <c r="AN3" s="33"/>
    </row>
    <row r="4" spans="1:40" x14ac:dyDescent="0.25">
      <c r="B4" s="85"/>
      <c r="C4" s="84"/>
      <c r="D4" s="84"/>
      <c r="E4" s="84"/>
      <c r="F4" s="84"/>
      <c r="G4" s="84"/>
      <c r="H4" s="84"/>
      <c r="O4" s="4"/>
      <c r="P4" s="4"/>
      <c r="Q4" s="4"/>
      <c r="AD4" s="155"/>
      <c r="AE4" s="156">
        <f>AE3*D6</f>
        <v>2.25</v>
      </c>
      <c r="AF4" s="156">
        <f>AF3*AG7</f>
        <v>61.622499999999995</v>
      </c>
      <c r="AG4" s="156">
        <f>AE4+AF4</f>
        <v>63.872499999999995</v>
      </c>
      <c r="AH4" s="155"/>
      <c r="AI4" s="155"/>
      <c r="AJ4" s="33"/>
      <c r="AK4" s="33"/>
      <c r="AL4" s="33"/>
      <c r="AM4" s="33"/>
      <c r="AN4" s="33"/>
    </row>
    <row r="5" spans="1:40" x14ac:dyDescent="0.25">
      <c r="B5" s="24" t="s">
        <v>254</v>
      </c>
      <c r="C5" s="105" t="s">
        <v>244</v>
      </c>
      <c r="D5" s="59">
        <v>15.7</v>
      </c>
      <c r="E5" t="s">
        <v>265</v>
      </c>
      <c r="K5" s="1" t="s">
        <v>235</v>
      </c>
      <c r="O5" s="4"/>
      <c r="P5" s="4"/>
      <c r="Q5" s="4"/>
      <c r="AC5" s="26"/>
      <c r="AD5" s="155"/>
      <c r="AE5" s="155"/>
      <c r="AF5" s="155"/>
      <c r="AG5" s="155"/>
      <c r="AH5" s="155"/>
      <c r="AI5" s="155"/>
      <c r="AJ5" s="33"/>
      <c r="AK5" s="154" t="s">
        <v>242</v>
      </c>
      <c r="AL5" s="154" t="s">
        <v>243</v>
      </c>
      <c r="AM5" s="33"/>
      <c r="AN5" s="33"/>
    </row>
    <row r="6" spans="1:40" x14ac:dyDescent="0.25">
      <c r="B6" s="124" t="s">
        <v>294</v>
      </c>
      <c r="C6" s="106" t="s">
        <v>264</v>
      </c>
      <c r="D6" s="59">
        <v>1.5</v>
      </c>
      <c r="E6" t="s">
        <v>296</v>
      </c>
      <c r="K6" s="24" t="s">
        <v>237</v>
      </c>
      <c r="L6" s="24" t="s">
        <v>236</v>
      </c>
      <c r="O6" s="4"/>
      <c r="P6" s="4"/>
      <c r="Q6" s="4"/>
      <c r="AC6" s="26"/>
      <c r="AD6" s="155"/>
      <c r="AE6" s="155"/>
      <c r="AF6" s="155"/>
      <c r="AG6" s="157" t="s">
        <v>245</v>
      </c>
      <c r="AH6" s="155" t="s">
        <v>246</v>
      </c>
      <c r="AI6" s="155" t="s">
        <v>247</v>
      </c>
      <c r="AJ6" s="33" t="s">
        <v>248</v>
      </c>
      <c r="AK6" s="33" t="s">
        <v>249</v>
      </c>
      <c r="AL6" s="33" t="s">
        <v>249</v>
      </c>
      <c r="AM6" s="33" t="s">
        <v>250</v>
      </c>
      <c r="AN6" s="33"/>
    </row>
    <row r="7" spans="1:40" x14ac:dyDescent="0.25">
      <c r="B7" s="125" t="s">
        <v>253</v>
      </c>
      <c r="C7" s="107" t="s">
        <v>195</v>
      </c>
      <c r="D7" s="104">
        <f>AH11</f>
        <v>21.290833333333332</v>
      </c>
      <c r="K7" s="23">
        <v>20</v>
      </c>
      <c r="L7" s="23">
        <v>3</v>
      </c>
      <c r="O7" s="4"/>
      <c r="P7" s="4"/>
      <c r="Q7" s="4"/>
      <c r="AD7" s="155"/>
      <c r="AE7" s="155"/>
      <c r="AF7" s="155"/>
      <c r="AG7" s="156">
        <f>D5/2</f>
        <v>7.85</v>
      </c>
      <c r="AH7" s="156">
        <f>SQRT(AG4)</f>
        <v>7.9920272772307275</v>
      </c>
      <c r="AI7" s="155">
        <f>AG7/D6</f>
        <v>5.2333333333333334</v>
      </c>
      <c r="AJ7" s="33">
        <f>ATAN(AI7)</f>
        <v>1.3819895128065995</v>
      </c>
      <c r="AK7" s="33">
        <f>DEGREES(AJ7)</f>
        <v>79.182166415158989</v>
      </c>
      <c r="AL7" s="33">
        <f>AM7-AK7</f>
        <v>10.817833584841011</v>
      </c>
      <c r="AM7" s="33">
        <v>90</v>
      </c>
      <c r="AN7" s="33"/>
    </row>
    <row r="8" spans="1:40" x14ac:dyDescent="0.25">
      <c r="K8" s="23">
        <v>30</v>
      </c>
      <c r="L8" s="23">
        <v>2</v>
      </c>
      <c r="O8" s="4"/>
      <c r="P8" s="4"/>
      <c r="Q8" s="4"/>
      <c r="AD8" s="155"/>
      <c r="AE8" s="155"/>
      <c r="AF8" s="155"/>
      <c r="AG8" s="155"/>
      <c r="AH8" s="155"/>
      <c r="AI8" s="155"/>
      <c r="AJ8" s="33"/>
      <c r="AK8" s="33" t="s">
        <v>251</v>
      </c>
      <c r="AL8" s="33" t="s">
        <v>251</v>
      </c>
      <c r="AM8" s="33" t="s">
        <v>251</v>
      </c>
      <c r="AN8" s="33"/>
    </row>
    <row r="9" spans="1:40" x14ac:dyDescent="0.25">
      <c r="K9" s="23" t="s">
        <v>231</v>
      </c>
      <c r="L9" s="23">
        <v>1.5</v>
      </c>
      <c r="O9" s="4"/>
      <c r="P9" s="4"/>
      <c r="Q9" s="4"/>
      <c r="AD9" s="155"/>
      <c r="AE9" s="155"/>
      <c r="AF9" s="155"/>
      <c r="AG9" s="155"/>
      <c r="AH9" s="155">
        <f>AH7/2</f>
        <v>3.9960136386153637</v>
      </c>
      <c r="AI9" s="155"/>
      <c r="AJ9" s="33"/>
      <c r="AK9" s="33">
        <f>RADIANS(AK7)</f>
        <v>1.3819895128065995</v>
      </c>
      <c r="AL9" s="33">
        <f>RADIANS(AL7)</f>
        <v>0.18880681398829699</v>
      </c>
      <c r="AM9" s="33">
        <f>RADIANS(AM7)</f>
        <v>1.5707963267948966</v>
      </c>
      <c r="AN9" s="33"/>
    </row>
    <row r="10" spans="1:40" x14ac:dyDescent="0.25">
      <c r="K10" s="23" t="s">
        <v>232</v>
      </c>
      <c r="L10" s="23">
        <v>1</v>
      </c>
      <c r="O10" s="4"/>
      <c r="P10" s="4"/>
      <c r="Q10" s="4"/>
      <c r="AD10" s="33"/>
      <c r="AE10" s="33"/>
      <c r="AF10" s="33"/>
      <c r="AG10" s="33"/>
      <c r="AH10" s="33">
        <f>AL11</f>
        <v>0.1876870470992382</v>
      </c>
      <c r="AI10" s="33"/>
      <c r="AJ10" s="33"/>
      <c r="AK10" s="33" t="s">
        <v>252</v>
      </c>
      <c r="AL10" s="33" t="s">
        <v>252</v>
      </c>
      <c r="AM10" s="33" t="s">
        <v>252</v>
      </c>
      <c r="AN10" s="33"/>
    </row>
    <row r="11" spans="1:40" x14ac:dyDescent="0.25">
      <c r="K11" s="23" t="s">
        <v>233</v>
      </c>
      <c r="L11" s="23">
        <v>0.5</v>
      </c>
      <c r="O11" s="4"/>
      <c r="P11" s="4"/>
      <c r="Q11" s="4"/>
      <c r="AD11" s="33"/>
      <c r="AE11" s="33"/>
      <c r="AF11" s="33"/>
      <c r="AG11" s="33"/>
      <c r="AH11" s="33">
        <f>AH9/AH10</f>
        <v>21.290833333333332</v>
      </c>
      <c r="AI11" s="33"/>
      <c r="AJ11" s="33"/>
      <c r="AK11" s="33">
        <f>SIN(AK9)</f>
        <v>0.98222887981934659</v>
      </c>
      <c r="AL11" s="33">
        <f>SIN(AL9)</f>
        <v>0.1876870470992382</v>
      </c>
      <c r="AM11" s="33">
        <f>SIN(AM9)</f>
        <v>1</v>
      </c>
      <c r="AN11" s="33"/>
    </row>
    <row r="12" spans="1:40" x14ac:dyDescent="0.25">
      <c r="K12" s="23" t="s">
        <v>234</v>
      </c>
      <c r="L12" s="23">
        <v>0</v>
      </c>
      <c r="O12" s="4"/>
      <c r="P12" s="4"/>
      <c r="Q12" s="4"/>
      <c r="AD12" s="33"/>
      <c r="AE12" s="33"/>
      <c r="AF12" s="33"/>
      <c r="AG12" s="33"/>
      <c r="AH12" s="33"/>
      <c r="AI12" s="33"/>
      <c r="AJ12" s="33"/>
      <c r="AK12" s="33"/>
      <c r="AL12" s="33"/>
      <c r="AM12" s="33"/>
      <c r="AN12" s="33"/>
    </row>
    <row r="13" spans="1:40" x14ac:dyDescent="0.25">
      <c r="C13" s="5"/>
      <c r="O13" s="4"/>
      <c r="P13" s="4"/>
      <c r="Q13" s="4"/>
      <c r="AD13" s="33"/>
      <c r="AE13" s="33"/>
      <c r="AF13" s="33"/>
      <c r="AG13" s="33"/>
      <c r="AH13" s="33"/>
      <c r="AI13" s="33"/>
      <c r="AJ13" s="33"/>
      <c r="AK13" s="33"/>
      <c r="AL13" s="33"/>
      <c r="AM13" s="33"/>
      <c r="AN13" s="33"/>
    </row>
    <row r="14" spans="1:40" x14ac:dyDescent="0.25">
      <c r="AD14" s="33"/>
      <c r="AE14" s="33"/>
      <c r="AF14" s="33"/>
      <c r="AG14" s="33"/>
      <c r="AH14" s="33"/>
      <c r="AI14" s="33"/>
      <c r="AJ14" s="33"/>
      <c r="AK14" s="33"/>
      <c r="AL14" s="33"/>
      <c r="AM14" s="33"/>
      <c r="AN14" s="33"/>
    </row>
    <row r="15" spans="1:40" x14ac:dyDescent="0.25">
      <c r="AD15" s="33"/>
      <c r="AE15" s="33"/>
      <c r="AF15" s="33"/>
      <c r="AG15" s="33"/>
      <c r="AH15" s="33"/>
      <c r="AI15" s="33"/>
      <c r="AJ15" s="33"/>
      <c r="AK15" s="33"/>
      <c r="AL15" s="33"/>
      <c r="AM15" s="33"/>
      <c r="AN15" s="33"/>
    </row>
    <row r="16" spans="1:40" x14ac:dyDescent="0.25">
      <c r="AD16" s="33"/>
      <c r="AE16" s="33"/>
      <c r="AF16" s="33"/>
      <c r="AG16" s="33"/>
      <c r="AH16" s="33"/>
      <c r="AI16" s="33"/>
      <c r="AJ16" s="33"/>
      <c r="AK16" s="33"/>
      <c r="AL16" s="33"/>
      <c r="AM16" s="33"/>
      <c r="AN16" s="33"/>
    </row>
  </sheetData>
  <mergeCells count="1">
    <mergeCell ref="A2:B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34049-2B36-447D-924F-EC783E46F0A5}">
  <dimension ref="A1:P23"/>
  <sheetViews>
    <sheetView workbookViewId="0"/>
  </sheetViews>
  <sheetFormatPr defaultRowHeight="15" x14ac:dyDescent="0.25"/>
  <cols>
    <col min="1" max="1" width="42" customWidth="1"/>
    <col min="2" max="13" width="2.7109375" customWidth="1"/>
    <col min="14" max="14" width="2" customWidth="1"/>
    <col min="15" max="15" width="16.42578125" style="26" customWidth="1"/>
  </cols>
  <sheetData>
    <row r="1" spans="1:16" x14ac:dyDescent="0.25">
      <c r="A1" s="1" t="s">
        <v>307</v>
      </c>
    </row>
    <row r="2" spans="1:16" x14ac:dyDescent="0.25">
      <c r="A2" s="50" t="s">
        <v>282</v>
      </c>
    </row>
    <row r="3" spans="1:16" x14ac:dyDescent="0.25">
      <c r="A3" s="1"/>
      <c r="B3" s="43" t="s">
        <v>169</v>
      </c>
      <c r="C3" s="44"/>
      <c r="D3" s="44"/>
      <c r="E3" s="44"/>
      <c r="F3" s="44"/>
      <c r="G3" s="44"/>
      <c r="H3" s="44"/>
      <c r="I3" s="44"/>
      <c r="J3" s="44"/>
      <c r="K3" s="44"/>
      <c r="L3" s="44"/>
      <c r="M3" s="61"/>
    </row>
    <row r="4" spans="1:16" x14ac:dyDescent="0.25">
      <c r="A4" s="87" t="s">
        <v>76</v>
      </c>
      <c r="B4" s="163" t="s">
        <v>77</v>
      </c>
      <c r="C4" s="164"/>
      <c r="D4" s="165"/>
      <c r="E4" s="163" t="s">
        <v>78</v>
      </c>
      <c r="F4" s="164"/>
      <c r="G4" s="165"/>
      <c r="H4" s="163" t="s">
        <v>79</v>
      </c>
      <c r="I4" s="164"/>
      <c r="J4" s="165"/>
      <c r="K4" s="163" t="s">
        <v>80</v>
      </c>
      <c r="L4" s="164"/>
      <c r="M4" s="165"/>
    </row>
    <row r="5" spans="1:16" x14ac:dyDescent="0.25">
      <c r="A5" s="87" t="s">
        <v>81</v>
      </c>
      <c r="B5" s="62">
        <v>3</v>
      </c>
      <c r="C5" s="63">
        <v>4</v>
      </c>
      <c r="D5" s="64">
        <v>5</v>
      </c>
      <c r="E5" s="62">
        <v>6</v>
      </c>
      <c r="F5" s="63">
        <v>7</v>
      </c>
      <c r="G5" s="64">
        <v>8</v>
      </c>
      <c r="H5" s="62">
        <v>9</v>
      </c>
      <c r="I5" s="63">
        <v>10</v>
      </c>
      <c r="J5" s="64">
        <v>11</v>
      </c>
      <c r="K5" s="62">
        <v>12</v>
      </c>
      <c r="L5" s="63">
        <v>1</v>
      </c>
      <c r="M5" s="64">
        <v>2</v>
      </c>
      <c r="O5" s="26" t="s">
        <v>286</v>
      </c>
    </row>
    <row r="6" spans="1:16" x14ac:dyDescent="0.25">
      <c r="A6" t="s">
        <v>82</v>
      </c>
      <c r="B6" s="73">
        <v>1</v>
      </c>
      <c r="C6" s="71">
        <v>1</v>
      </c>
      <c r="D6" s="72">
        <v>1</v>
      </c>
      <c r="E6" s="73">
        <v>1</v>
      </c>
      <c r="F6" s="5"/>
      <c r="G6" s="65"/>
      <c r="H6" s="45"/>
      <c r="I6" s="69">
        <v>2</v>
      </c>
      <c r="J6" s="70">
        <v>2</v>
      </c>
      <c r="K6" s="45"/>
      <c r="L6" s="5"/>
      <c r="M6" s="65"/>
    </row>
    <row r="7" spans="1:16" x14ac:dyDescent="0.25">
      <c r="A7" t="s">
        <v>83</v>
      </c>
      <c r="B7" s="45"/>
      <c r="C7" s="71">
        <v>1</v>
      </c>
      <c r="D7" s="72">
        <v>1</v>
      </c>
      <c r="E7" s="73">
        <v>1</v>
      </c>
      <c r="F7" s="69">
        <v>2</v>
      </c>
      <c r="G7" s="70">
        <v>2</v>
      </c>
      <c r="H7" s="68">
        <v>2</v>
      </c>
      <c r="I7" s="71">
        <v>1</v>
      </c>
      <c r="J7" s="72">
        <v>1</v>
      </c>
      <c r="K7" s="45"/>
      <c r="L7" s="5"/>
      <c r="M7" s="65"/>
      <c r="O7" s="26">
        <v>6</v>
      </c>
    </row>
    <row r="8" spans="1:16" x14ac:dyDescent="0.25">
      <c r="A8" t="s">
        <v>84</v>
      </c>
      <c r="B8" s="45"/>
      <c r="C8" s="5"/>
      <c r="D8" s="65">
        <v>2</v>
      </c>
      <c r="E8" s="73">
        <v>1</v>
      </c>
      <c r="F8" s="69">
        <v>2</v>
      </c>
      <c r="G8" s="70">
        <v>2</v>
      </c>
      <c r="H8" s="68">
        <v>2</v>
      </c>
      <c r="I8" s="5">
        <v>2</v>
      </c>
      <c r="J8" s="65">
        <v>2</v>
      </c>
      <c r="K8" s="45"/>
      <c r="L8" s="5"/>
      <c r="M8" s="65"/>
      <c r="O8" s="26">
        <v>9</v>
      </c>
    </row>
    <row r="9" spans="1:16" x14ac:dyDescent="0.25">
      <c r="A9" t="s">
        <v>85</v>
      </c>
      <c r="B9" s="45"/>
      <c r="C9" s="5"/>
      <c r="D9" s="72">
        <v>1</v>
      </c>
      <c r="E9" s="73">
        <v>1</v>
      </c>
      <c r="F9" s="69">
        <v>2</v>
      </c>
      <c r="G9" s="70">
        <v>2</v>
      </c>
      <c r="H9" s="68">
        <v>2</v>
      </c>
      <c r="I9" s="71">
        <v>1</v>
      </c>
      <c r="J9" s="72">
        <v>1</v>
      </c>
      <c r="K9" s="45"/>
      <c r="L9" s="5"/>
      <c r="M9" s="65"/>
      <c r="O9" s="26">
        <v>7</v>
      </c>
    </row>
    <row r="10" spans="1:16" x14ac:dyDescent="0.25">
      <c r="A10" t="s">
        <v>86</v>
      </c>
      <c r="B10" s="45"/>
      <c r="C10" s="5"/>
      <c r="D10" s="65"/>
      <c r="E10" s="45"/>
      <c r="F10" s="71">
        <v>1</v>
      </c>
      <c r="G10" s="72">
        <v>1</v>
      </c>
      <c r="H10" s="45"/>
      <c r="I10" s="5"/>
      <c r="J10" s="65"/>
      <c r="K10" s="45"/>
      <c r="L10" s="5"/>
      <c r="M10" s="65"/>
      <c r="O10" s="26">
        <v>2</v>
      </c>
    </row>
    <row r="11" spans="1:16" x14ac:dyDescent="0.25">
      <c r="A11" t="s">
        <v>87</v>
      </c>
      <c r="B11" s="45"/>
      <c r="C11" s="5"/>
      <c r="D11" s="70">
        <v>2</v>
      </c>
      <c r="E11" s="68">
        <v>2</v>
      </c>
      <c r="F11" s="69">
        <v>2</v>
      </c>
      <c r="G11" s="70">
        <v>2</v>
      </c>
      <c r="H11" s="68">
        <v>2</v>
      </c>
      <c r="I11" s="5"/>
      <c r="J11" s="65"/>
      <c r="K11" s="45"/>
      <c r="L11" s="5"/>
      <c r="M11" s="65"/>
      <c r="O11" s="26">
        <v>8</v>
      </c>
    </row>
    <row r="12" spans="1:16" x14ac:dyDescent="0.25">
      <c r="A12" t="s">
        <v>88</v>
      </c>
      <c r="B12" s="68">
        <v>2</v>
      </c>
      <c r="C12" s="69">
        <v>2</v>
      </c>
      <c r="D12" s="72">
        <v>1</v>
      </c>
      <c r="E12" s="73">
        <v>1</v>
      </c>
      <c r="F12" s="69">
        <v>2</v>
      </c>
      <c r="G12" s="70">
        <v>2</v>
      </c>
      <c r="H12" s="68">
        <v>2</v>
      </c>
      <c r="I12" s="69">
        <v>2</v>
      </c>
      <c r="J12" s="65"/>
      <c r="K12" s="45"/>
      <c r="L12" s="5"/>
      <c r="M12" s="65"/>
      <c r="O12" s="26">
        <v>1</v>
      </c>
    </row>
    <row r="13" spans="1:16" x14ac:dyDescent="0.25">
      <c r="A13" t="s">
        <v>89</v>
      </c>
      <c r="B13" s="68">
        <v>2</v>
      </c>
      <c r="C13" s="71">
        <v>1</v>
      </c>
      <c r="D13" s="72">
        <v>1</v>
      </c>
      <c r="E13" s="73">
        <v>1</v>
      </c>
      <c r="F13" s="69">
        <v>2</v>
      </c>
      <c r="G13" s="70">
        <v>2</v>
      </c>
      <c r="H13" s="68">
        <v>2</v>
      </c>
      <c r="I13" s="69">
        <v>2</v>
      </c>
      <c r="J13" s="65"/>
      <c r="K13" s="45"/>
      <c r="L13" s="5"/>
      <c r="M13" s="65"/>
      <c r="O13" s="26">
        <v>3</v>
      </c>
    </row>
    <row r="14" spans="1:16" x14ac:dyDescent="0.25">
      <c r="A14" t="s">
        <v>90</v>
      </c>
      <c r="B14" s="45"/>
      <c r="C14" s="5">
        <v>2</v>
      </c>
      <c r="D14" s="65">
        <v>2</v>
      </c>
      <c r="E14" s="45">
        <v>2</v>
      </c>
      <c r="F14" s="69">
        <v>2</v>
      </c>
      <c r="G14" s="70">
        <v>2</v>
      </c>
      <c r="H14" s="68">
        <v>2</v>
      </c>
      <c r="I14" s="69">
        <v>2</v>
      </c>
      <c r="J14" s="70">
        <v>2</v>
      </c>
      <c r="K14" s="45"/>
      <c r="L14" s="5"/>
      <c r="M14" s="65"/>
    </row>
    <row r="15" spans="1:16" x14ac:dyDescent="0.25">
      <c r="A15" t="s">
        <v>91</v>
      </c>
      <c r="B15" s="45"/>
      <c r="C15" s="5"/>
      <c r="D15" s="65"/>
      <c r="E15" s="45"/>
      <c r="F15" s="5"/>
      <c r="G15" s="65"/>
      <c r="H15" s="45"/>
      <c r="I15" s="71">
        <v>1</v>
      </c>
      <c r="J15" s="65"/>
      <c r="K15" s="45"/>
      <c r="L15" s="5"/>
      <c r="M15" s="65"/>
      <c r="O15" s="26">
        <v>10</v>
      </c>
    </row>
    <row r="16" spans="1:16" x14ac:dyDescent="0.25">
      <c r="A16" t="s">
        <v>175</v>
      </c>
      <c r="B16" s="45"/>
      <c r="C16" s="5"/>
      <c r="D16" s="74">
        <v>1</v>
      </c>
      <c r="E16" s="45"/>
      <c r="F16" s="5"/>
      <c r="G16" s="65"/>
      <c r="H16" s="45"/>
      <c r="I16" s="5"/>
      <c r="J16" s="65"/>
      <c r="K16" s="45"/>
      <c r="L16" s="5"/>
      <c r="M16" s="65"/>
      <c r="P16" s="27"/>
    </row>
    <row r="17" spans="1:16" x14ac:dyDescent="0.25">
      <c r="A17" t="s">
        <v>92</v>
      </c>
      <c r="B17" s="73">
        <v>1</v>
      </c>
      <c r="C17" s="5"/>
      <c r="D17" s="65"/>
      <c r="E17" s="45"/>
      <c r="F17" s="5"/>
      <c r="G17" s="65"/>
      <c r="H17" s="45"/>
      <c r="I17" s="5"/>
      <c r="J17" s="72">
        <v>1</v>
      </c>
      <c r="K17" s="73">
        <v>1</v>
      </c>
      <c r="L17" s="71">
        <v>1</v>
      </c>
      <c r="M17" s="72">
        <v>1</v>
      </c>
      <c r="O17" s="26">
        <v>4</v>
      </c>
    </row>
    <row r="18" spans="1:16" x14ac:dyDescent="0.25">
      <c r="A18" t="s">
        <v>93</v>
      </c>
      <c r="B18" s="68">
        <v>2</v>
      </c>
      <c r="C18" s="69">
        <v>2</v>
      </c>
      <c r="D18" s="65"/>
      <c r="E18" s="45"/>
      <c r="F18" s="5"/>
      <c r="G18" s="65"/>
      <c r="H18" s="45"/>
      <c r="I18" s="5"/>
      <c r="J18" s="70">
        <v>2</v>
      </c>
      <c r="K18" s="68">
        <v>2</v>
      </c>
      <c r="L18" s="69">
        <v>2</v>
      </c>
      <c r="M18" s="70">
        <v>2</v>
      </c>
      <c r="O18" s="26">
        <v>5</v>
      </c>
      <c r="P18" s="84"/>
    </row>
    <row r="19" spans="1:16" x14ac:dyDescent="0.25">
      <c r="A19" t="s">
        <v>94</v>
      </c>
      <c r="B19" s="45"/>
      <c r="C19" s="5"/>
      <c r="D19" s="65"/>
      <c r="E19" s="45"/>
      <c r="F19" s="5"/>
      <c r="G19" s="65"/>
      <c r="H19" s="45"/>
      <c r="I19" s="5"/>
      <c r="J19" s="70">
        <v>2</v>
      </c>
      <c r="K19" s="68">
        <v>2</v>
      </c>
      <c r="L19" s="69">
        <v>2</v>
      </c>
      <c r="M19" s="70">
        <v>2</v>
      </c>
      <c r="O19" s="26">
        <v>3</v>
      </c>
      <c r="P19" s="84"/>
    </row>
    <row r="20" spans="1:16" x14ac:dyDescent="0.25">
      <c r="A20" t="s">
        <v>95</v>
      </c>
      <c r="B20" s="45"/>
      <c r="C20" s="5"/>
      <c r="D20" s="70">
        <v>2</v>
      </c>
      <c r="E20" s="68">
        <v>2</v>
      </c>
      <c r="F20" s="69">
        <v>2</v>
      </c>
      <c r="G20" s="70">
        <v>2</v>
      </c>
      <c r="H20" s="68">
        <v>2</v>
      </c>
      <c r="I20" s="69">
        <v>2</v>
      </c>
      <c r="J20" s="65"/>
      <c r="K20" s="45"/>
      <c r="L20" s="5"/>
      <c r="M20" s="65"/>
      <c r="P20" s="84"/>
    </row>
    <row r="21" spans="1:16" x14ac:dyDescent="0.25">
      <c r="A21" t="s">
        <v>96</v>
      </c>
      <c r="B21" s="46"/>
      <c r="C21" s="47"/>
      <c r="D21" s="75">
        <v>2</v>
      </c>
      <c r="E21" s="76">
        <v>2</v>
      </c>
      <c r="F21" s="77">
        <v>2</v>
      </c>
      <c r="G21" s="75">
        <v>2</v>
      </c>
      <c r="H21" s="76">
        <v>2</v>
      </c>
      <c r="I21" s="77">
        <v>2</v>
      </c>
      <c r="J21" s="66"/>
      <c r="K21" s="46"/>
      <c r="L21" s="47"/>
      <c r="M21" s="66"/>
      <c r="P21" s="84"/>
    </row>
    <row r="22" spans="1:16" x14ac:dyDescent="0.25">
      <c r="P22" s="84"/>
    </row>
    <row r="23" spans="1:16" x14ac:dyDescent="0.25">
      <c r="A23" s="26"/>
      <c r="P23" s="84"/>
    </row>
  </sheetData>
  <mergeCells count="4">
    <mergeCell ref="B4:D4"/>
    <mergeCell ref="E4:G4"/>
    <mergeCell ref="H4:J4"/>
    <mergeCell ref="K4:M4"/>
  </mergeCells>
  <pageMargins left="0.70000000000000007" right="0.70000000000000007" top="0.75" bottom="0.75" header="0.30000000000000004" footer="0.3000000000000000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F6F89-67B2-4641-B074-26AAAFA2775D}">
  <dimension ref="A1:G12"/>
  <sheetViews>
    <sheetView zoomScale="80" zoomScaleNormal="80" workbookViewId="0"/>
  </sheetViews>
  <sheetFormatPr defaultRowHeight="15" x14ac:dyDescent="0.25"/>
  <cols>
    <col min="1" max="1" width="17.42578125" style="3" customWidth="1"/>
    <col min="2" max="2" width="38.7109375" style="3" customWidth="1"/>
    <col min="3" max="3" width="32.7109375" style="3" customWidth="1"/>
    <col min="4" max="4" width="30.7109375" style="3" customWidth="1"/>
    <col min="5" max="5" width="22.5703125" style="3" customWidth="1"/>
    <col min="6" max="6" width="120.7109375" style="3" customWidth="1"/>
    <col min="7" max="7" width="37.28515625" style="3" customWidth="1"/>
  </cols>
  <sheetData>
    <row r="1" spans="1:7" x14ac:dyDescent="0.25">
      <c r="A1" s="126" t="s">
        <v>312</v>
      </c>
    </row>
    <row r="2" spans="1:7" s="1" customFormat="1" ht="30" x14ac:dyDescent="0.25">
      <c r="A2" s="2" t="s">
        <v>304</v>
      </c>
      <c r="B2" s="2" t="s">
        <v>97</v>
      </c>
      <c r="C2" s="2" t="s">
        <v>284</v>
      </c>
      <c r="D2" s="2" t="s">
        <v>98</v>
      </c>
      <c r="E2" s="2" t="s">
        <v>99</v>
      </c>
      <c r="F2" s="2" t="s">
        <v>100</v>
      </c>
      <c r="G2" s="2" t="s">
        <v>167</v>
      </c>
    </row>
    <row r="3" spans="1:7" s="37" customFormat="1" ht="352.5" customHeight="1" x14ac:dyDescent="0.25">
      <c r="A3" s="35" t="s">
        <v>101</v>
      </c>
      <c r="B3" s="35" t="s">
        <v>162</v>
      </c>
      <c r="C3" s="35" t="s">
        <v>134</v>
      </c>
      <c r="D3" s="35" t="s">
        <v>163</v>
      </c>
      <c r="E3" s="36" t="s">
        <v>164</v>
      </c>
      <c r="F3" s="35" t="s">
        <v>173</v>
      </c>
      <c r="G3" s="35" t="s">
        <v>135</v>
      </c>
    </row>
    <row r="4" spans="1:7" s="37" customFormat="1" ht="409.15" customHeight="1" x14ac:dyDescent="0.25">
      <c r="A4" s="35" t="s">
        <v>102</v>
      </c>
      <c r="B4" s="35" t="s">
        <v>170</v>
      </c>
      <c r="C4" s="35" t="s">
        <v>136</v>
      </c>
      <c r="D4" s="35" t="s">
        <v>137</v>
      </c>
      <c r="E4" s="35" t="s">
        <v>161</v>
      </c>
      <c r="F4" s="35" t="s">
        <v>159</v>
      </c>
      <c r="G4" s="35" t="s">
        <v>160</v>
      </c>
    </row>
    <row r="5" spans="1:7" s="37" customFormat="1" ht="409.6" customHeight="1" x14ac:dyDescent="0.25">
      <c r="A5" s="35" t="s">
        <v>103</v>
      </c>
      <c r="B5" s="35" t="s">
        <v>165</v>
      </c>
      <c r="C5" s="35" t="s">
        <v>138</v>
      </c>
      <c r="D5" s="35" t="s">
        <v>139</v>
      </c>
      <c r="E5" s="35" t="s">
        <v>131</v>
      </c>
      <c r="F5" s="35" t="s">
        <v>140</v>
      </c>
      <c r="G5" s="35" t="s">
        <v>141</v>
      </c>
    </row>
    <row r="6" spans="1:7" s="37" customFormat="1" ht="409.6" customHeight="1" x14ac:dyDescent="0.25">
      <c r="A6" s="35" t="s">
        <v>104</v>
      </c>
      <c r="B6" s="35" t="s">
        <v>171</v>
      </c>
      <c r="C6" s="35" t="s">
        <v>142</v>
      </c>
      <c r="D6" s="35" t="s">
        <v>105</v>
      </c>
      <c r="E6" s="35" t="s">
        <v>106</v>
      </c>
      <c r="F6" s="35" t="s">
        <v>172</v>
      </c>
      <c r="G6" s="35" t="s">
        <v>143</v>
      </c>
    </row>
    <row r="7" spans="1:7" s="37" customFormat="1" ht="209.45" customHeight="1" x14ac:dyDescent="0.25">
      <c r="A7" s="35" t="s">
        <v>110</v>
      </c>
      <c r="B7" s="35" t="s">
        <v>107</v>
      </c>
      <c r="C7" s="35" t="s">
        <v>144</v>
      </c>
      <c r="D7" s="35" t="s">
        <v>109</v>
      </c>
      <c r="E7" s="35" t="s">
        <v>108</v>
      </c>
      <c r="F7" s="35" t="s">
        <v>145</v>
      </c>
      <c r="G7" s="35" t="s">
        <v>132</v>
      </c>
    </row>
    <row r="8" spans="1:7" s="37" customFormat="1" ht="270" x14ac:dyDescent="0.25">
      <c r="A8" s="35" t="s">
        <v>111</v>
      </c>
      <c r="B8" s="35" t="s">
        <v>112</v>
      </c>
      <c r="C8" s="35" t="s">
        <v>113</v>
      </c>
      <c r="D8" s="35" t="s">
        <v>114</v>
      </c>
      <c r="E8" s="35" t="s">
        <v>115</v>
      </c>
      <c r="F8" s="35" t="s">
        <v>146</v>
      </c>
      <c r="G8" s="35" t="s">
        <v>116</v>
      </c>
    </row>
    <row r="9" spans="1:7" s="37" customFormat="1" ht="360" x14ac:dyDescent="0.25">
      <c r="A9" s="35" t="s">
        <v>117</v>
      </c>
      <c r="B9" s="35" t="s">
        <v>147</v>
      </c>
      <c r="C9" s="35" t="s">
        <v>148</v>
      </c>
      <c r="D9" s="35" t="s">
        <v>149</v>
      </c>
      <c r="E9" s="35" t="s">
        <v>118</v>
      </c>
      <c r="F9" s="35" t="s">
        <v>150</v>
      </c>
      <c r="G9" s="35" t="s">
        <v>151</v>
      </c>
    </row>
    <row r="10" spans="1:7" s="37" customFormat="1" ht="409.6" customHeight="1" x14ac:dyDescent="0.25">
      <c r="A10" s="35" t="s">
        <v>119</v>
      </c>
      <c r="B10" s="35" t="s">
        <v>166</v>
      </c>
      <c r="C10" s="35" t="s">
        <v>152</v>
      </c>
      <c r="D10" s="35" t="s">
        <v>153</v>
      </c>
      <c r="E10" s="35" t="s">
        <v>120</v>
      </c>
      <c r="F10" s="35" t="s">
        <v>154</v>
      </c>
      <c r="G10" s="35" t="s">
        <v>155</v>
      </c>
    </row>
    <row r="11" spans="1:7" s="37" customFormat="1" ht="150" x14ac:dyDescent="0.25">
      <c r="A11" s="35" t="s">
        <v>121</v>
      </c>
      <c r="B11" s="35" t="s">
        <v>122</v>
      </c>
      <c r="C11" s="35" t="s">
        <v>123</v>
      </c>
      <c r="D11" s="35" t="s">
        <v>124</v>
      </c>
      <c r="E11" s="35" t="s">
        <v>125</v>
      </c>
      <c r="F11" s="35" t="s">
        <v>156</v>
      </c>
      <c r="G11" s="35" t="s">
        <v>126</v>
      </c>
    </row>
    <row r="12" spans="1:7" s="37" customFormat="1" ht="195" x14ac:dyDescent="0.25">
      <c r="A12" s="35" t="s">
        <v>127</v>
      </c>
      <c r="B12" s="35" t="s">
        <v>157</v>
      </c>
      <c r="C12" s="35" t="s">
        <v>128</v>
      </c>
      <c r="D12" s="35" t="s">
        <v>129</v>
      </c>
      <c r="E12" s="35" t="s">
        <v>130</v>
      </c>
      <c r="F12" s="35" t="s">
        <v>158</v>
      </c>
      <c r="G12" s="35" t="s">
        <v>133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9E863-D97D-42DD-B16E-9B2DE07251B9}">
  <dimension ref="A1:H41"/>
  <sheetViews>
    <sheetView workbookViewId="0"/>
  </sheetViews>
  <sheetFormatPr defaultRowHeight="15" x14ac:dyDescent="0.25"/>
  <cols>
    <col min="1" max="1" width="21.5703125" customWidth="1"/>
    <col min="2" max="2" width="8.85546875" customWidth="1"/>
  </cols>
  <sheetData>
    <row r="1" spans="1:4" x14ac:dyDescent="0.25">
      <c r="A1" s="1" t="s">
        <v>303</v>
      </c>
    </row>
    <row r="2" spans="1:4" x14ac:dyDescent="0.25">
      <c r="A2" s="1"/>
    </row>
    <row r="3" spans="1:4" x14ac:dyDescent="0.25">
      <c r="A3" s="1" t="s">
        <v>6</v>
      </c>
      <c r="B3" s="1" t="s">
        <v>7</v>
      </c>
      <c r="D3" s="4"/>
    </row>
    <row r="4" spans="1:4" x14ac:dyDescent="0.25">
      <c r="A4" t="s">
        <v>63</v>
      </c>
      <c r="B4" t="s">
        <v>64</v>
      </c>
    </row>
    <row r="5" spans="1:4" x14ac:dyDescent="0.25">
      <c r="A5" t="s">
        <v>8</v>
      </c>
      <c r="B5" t="s">
        <v>9</v>
      </c>
    </row>
    <row r="6" spans="1:4" x14ac:dyDescent="0.25">
      <c r="A6" t="s">
        <v>10</v>
      </c>
      <c r="B6" t="s">
        <v>11</v>
      </c>
    </row>
    <row r="7" spans="1:4" x14ac:dyDescent="0.25">
      <c r="A7" t="s">
        <v>4</v>
      </c>
      <c r="B7" t="s">
        <v>300</v>
      </c>
    </row>
    <row r="8" spans="1:4" x14ac:dyDescent="0.25">
      <c r="A8" t="s">
        <v>12</v>
      </c>
      <c r="B8" t="s">
        <v>13</v>
      </c>
    </row>
    <row r="9" spans="1:4" x14ac:dyDescent="0.25">
      <c r="A9" t="s">
        <v>14</v>
      </c>
      <c r="B9" t="s">
        <v>15</v>
      </c>
    </row>
    <row r="10" spans="1:4" x14ac:dyDescent="0.25">
      <c r="A10" t="s">
        <v>5</v>
      </c>
      <c r="B10" t="s">
        <v>75</v>
      </c>
    </row>
    <row r="11" spans="1:4" x14ac:dyDescent="0.25">
      <c r="A11" t="s">
        <v>16</v>
      </c>
      <c r="B11" t="s">
        <v>17</v>
      </c>
    </row>
    <row r="12" spans="1:4" x14ac:dyDescent="0.25">
      <c r="A12" t="s">
        <v>18</v>
      </c>
      <c r="B12" t="s">
        <v>19</v>
      </c>
    </row>
    <row r="13" spans="1:4" x14ac:dyDescent="0.25">
      <c r="A13" t="s">
        <v>20</v>
      </c>
      <c r="B13" t="s">
        <v>21</v>
      </c>
    </row>
    <row r="14" spans="1:4" x14ac:dyDescent="0.25">
      <c r="A14" t="s">
        <v>68</v>
      </c>
      <c r="B14" t="s">
        <v>69</v>
      </c>
    </row>
    <row r="15" spans="1:4" x14ac:dyDescent="0.25">
      <c r="A15" t="s">
        <v>22</v>
      </c>
      <c r="B15" t="s">
        <v>23</v>
      </c>
    </row>
    <row r="16" spans="1:4" x14ac:dyDescent="0.25">
      <c r="A16" t="s">
        <v>24</v>
      </c>
      <c r="B16" t="s">
        <v>25</v>
      </c>
    </row>
    <row r="17" spans="1:8" x14ac:dyDescent="0.25">
      <c r="A17" t="s">
        <v>73</v>
      </c>
      <c r="B17" t="s">
        <v>74</v>
      </c>
    </row>
    <row r="18" spans="1:8" x14ac:dyDescent="0.25">
      <c r="A18" t="s">
        <v>26</v>
      </c>
      <c r="B18" t="s">
        <v>301</v>
      </c>
    </row>
    <row r="19" spans="1:8" x14ac:dyDescent="0.25">
      <c r="A19" t="s">
        <v>27</v>
      </c>
      <c r="B19" t="s">
        <v>28</v>
      </c>
    </row>
    <row r="20" spans="1:8" x14ac:dyDescent="0.25">
      <c r="A20" t="s">
        <v>59</v>
      </c>
      <c r="B20" t="s">
        <v>60</v>
      </c>
    </row>
    <row r="21" spans="1:8" x14ac:dyDescent="0.25">
      <c r="A21" t="s">
        <v>29</v>
      </c>
      <c r="B21" t="s">
        <v>30</v>
      </c>
    </row>
    <row r="22" spans="1:8" x14ac:dyDescent="0.25">
      <c r="A22" t="s">
        <v>31</v>
      </c>
      <c r="B22" t="s">
        <v>32</v>
      </c>
    </row>
    <row r="23" spans="1:8" x14ac:dyDescent="0.25">
      <c r="A23" t="s">
        <v>33</v>
      </c>
      <c r="B23" t="s">
        <v>34</v>
      </c>
    </row>
    <row r="24" spans="1:8" x14ac:dyDescent="0.25">
      <c r="A24" t="s">
        <v>35</v>
      </c>
      <c r="B24" t="s">
        <v>36</v>
      </c>
    </row>
    <row r="25" spans="1:8" x14ac:dyDescent="0.25">
      <c r="A25" t="s">
        <v>37</v>
      </c>
      <c r="B25" t="s">
        <v>38</v>
      </c>
    </row>
    <row r="26" spans="1:8" x14ac:dyDescent="0.25">
      <c r="A26" t="s">
        <v>39</v>
      </c>
      <c r="B26" t="s">
        <v>311</v>
      </c>
      <c r="H26" s="153"/>
    </row>
    <row r="27" spans="1:8" x14ac:dyDescent="0.25">
      <c r="A27" t="s">
        <v>40</v>
      </c>
      <c r="B27" t="s">
        <v>302</v>
      </c>
    </row>
    <row r="28" spans="1:8" x14ac:dyDescent="0.25">
      <c r="A28" t="s">
        <v>41</v>
      </c>
      <c r="B28" t="s">
        <v>42</v>
      </c>
    </row>
    <row r="29" spans="1:8" x14ac:dyDescent="0.25">
      <c r="A29" t="s">
        <v>61</v>
      </c>
      <c r="B29" t="s">
        <v>62</v>
      </c>
    </row>
    <row r="30" spans="1:8" x14ac:dyDescent="0.25">
      <c r="A30" t="s">
        <v>43</v>
      </c>
      <c r="B30" t="s">
        <v>44</v>
      </c>
    </row>
    <row r="31" spans="1:8" x14ac:dyDescent="0.25">
      <c r="A31" t="s">
        <v>57</v>
      </c>
      <c r="B31" t="s">
        <v>58</v>
      </c>
    </row>
    <row r="32" spans="1:8" x14ac:dyDescent="0.25">
      <c r="A32" t="s">
        <v>45</v>
      </c>
      <c r="B32" t="s">
        <v>46</v>
      </c>
    </row>
    <row r="33" spans="1:2" x14ac:dyDescent="0.25">
      <c r="A33" t="s">
        <v>71</v>
      </c>
      <c r="B33" t="s">
        <v>72</v>
      </c>
    </row>
    <row r="34" spans="1:2" x14ac:dyDescent="0.25">
      <c r="A34" t="s">
        <v>47</v>
      </c>
      <c r="B34" t="s">
        <v>48</v>
      </c>
    </row>
    <row r="35" spans="1:2" x14ac:dyDescent="0.25">
      <c r="A35" t="s">
        <v>49</v>
      </c>
      <c r="B35" t="s">
        <v>50</v>
      </c>
    </row>
    <row r="36" spans="1:2" x14ac:dyDescent="0.25">
      <c r="A36" t="s">
        <v>51</v>
      </c>
      <c r="B36" t="s">
        <v>52</v>
      </c>
    </row>
    <row r="37" spans="1:2" x14ac:dyDescent="0.25">
      <c r="A37" t="s">
        <v>53</v>
      </c>
      <c r="B37" t="s">
        <v>54</v>
      </c>
    </row>
    <row r="38" spans="1:2" x14ac:dyDescent="0.25">
      <c r="A38" t="s">
        <v>1</v>
      </c>
      <c r="B38" t="s">
        <v>67</v>
      </c>
    </row>
    <row r="39" spans="1:2" x14ac:dyDescent="0.25">
      <c r="A39" t="s">
        <v>2</v>
      </c>
      <c r="B39" t="s">
        <v>70</v>
      </c>
    </row>
    <row r="40" spans="1:2" x14ac:dyDescent="0.25">
      <c r="A40" t="s">
        <v>55</v>
      </c>
      <c r="B40" t="s">
        <v>56</v>
      </c>
    </row>
    <row r="41" spans="1:2" x14ac:dyDescent="0.25">
      <c r="A41" t="s">
        <v>65</v>
      </c>
      <c r="B41" t="s">
        <v>66</v>
      </c>
    </row>
  </sheetData>
  <pageMargins left="0.70000000000000007" right="0.70000000000000007" top="0.75" bottom="0.75" header="0.30000000000000004" footer="0.30000000000000004"/>
  <pageSetup paperSize="9" fitToWidth="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siakirja" ma:contentTypeID="0x0101007ED97BFBAFD55F4FAE705DAB4779D463" ma:contentTypeVersion="11" ma:contentTypeDescription="Luo uusi asiakirja." ma:contentTypeScope="" ma:versionID="a0ee9faba2d5ac2d27fde48ea2e17025">
  <xsd:schema xmlns:xsd="http://www.w3.org/2001/XMLSchema" xmlns:xs="http://www.w3.org/2001/XMLSchema" xmlns:p="http://schemas.microsoft.com/office/2006/metadata/properties" xmlns:ns3="c604dffa-ea93-4cdf-bc9a-44fe16c9732d" xmlns:ns4="086d6325-6912-45c6-bf66-923f53ec805f" targetNamespace="http://schemas.microsoft.com/office/2006/metadata/properties" ma:root="true" ma:fieldsID="b85abb663ee73b595b431e5826a3661a" ns3:_="" ns4:_="">
    <xsd:import namespace="c604dffa-ea93-4cdf-bc9a-44fe16c9732d"/>
    <xsd:import namespace="086d6325-6912-45c6-bf66-923f53ec805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04dffa-ea93-4cdf-bc9a-44fe16c9732d" elementFormDefault="qualified">
    <xsd:import namespace="http://schemas.microsoft.com/office/2006/documentManagement/types"/>
    <xsd:import namespace="http://schemas.microsoft.com/office/infopath/2007/PartnerControls"/>
    <xsd:element name="SharedWithUsers" ma:index="8" nillable="true" ma:displayName="Jaettu"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Jakamisen tiedot" ma:description="" ma:internalName="SharedWithDetails" ma:readOnly="true">
      <xsd:simpleType>
        <xsd:restriction base="dms:Note">
          <xsd:maxLength value="255"/>
        </xsd:restriction>
      </xsd:simpleType>
    </xsd:element>
    <xsd:element name="SharingHintHash" ma:index="10" nillable="true" ma:displayName="Jakamisvihjeen hajautus"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6d6325-6912-45c6-bf66-923f53ec805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85C8C3-F3C6-45FD-91C2-3D84E069A816}">
  <ds:schemaRefs>
    <ds:schemaRef ds:uri="http://www.w3.org/XML/1998/namespace"/>
    <ds:schemaRef ds:uri="http://schemas.microsoft.com/office/infopath/2007/PartnerControls"/>
    <ds:schemaRef ds:uri="http://purl.org/dc/dcmitype/"/>
    <ds:schemaRef ds:uri="http://purl.org/dc/terms/"/>
    <ds:schemaRef ds:uri="http://purl.org/dc/elements/1.1/"/>
    <ds:schemaRef ds:uri="http://schemas.microsoft.com/office/2006/metadata/properties"/>
    <ds:schemaRef ds:uri="c604dffa-ea93-4cdf-bc9a-44fe16c9732d"/>
    <ds:schemaRef ds:uri="http://schemas.microsoft.com/office/2006/documentManagement/types"/>
    <ds:schemaRef ds:uri="http://schemas.openxmlformats.org/package/2006/metadata/core-properties"/>
    <ds:schemaRef ds:uri="086d6325-6912-45c6-bf66-923f53ec805f"/>
  </ds:schemaRefs>
</ds:datastoreItem>
</file>

<file path=customXml/itemProps2.xml><?xml version="1.0" encoding="utf-8"?>
<ds:datastoreItem xmlns:ds="http://schemas.openxmlformats.org/officeDocument/2006/customXml" ds:itemID="{4E0C07AB-3985-4159-860B-788698283627}">
  <ds:schemaRefs>
    <ds:schemaRef ds:uri="http://schemas.microsoft.com/sharepoint/v3/contenttype/forms"/>
  </ds:schemaRefs>
</ds:datastoreItem>
</file>

<file path=customXml/itemProps3.xml><?xml version="1.0" encoding="utf-8"?>
<ds:datastoreItem xmlns:ds="http://schemas.openxmlformats.org/officeDocument/2006/customXml" ds:itemID="{9DE868C1-D11D-40A1-B384-536FFCDFCF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04dffa-ea93-4cdf-bc9a-44fe16c9732d"/>
    <ds:schemaRef ds:uri="086d6325-6912-45c6-bf66-923f53ec80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8</vt:i4>
      </vt:variant>
    </vt:vector>
  </HeadingPairs>
  <TitlesOfParts>
    <vt:vector size="8" baseType="lpstr">
      <vt:lpstr>Materiaalilaskuri</vt:lpstr>
      <vt:lpstr>Tuhkamurskelaskuri</vt:lpstr>
      <vt:lpstr>Rumpu- ja kaltevuuslaskuri</vt:lpstr>
      <vt:lpstr>Kaarrelaskuri</vt:lpstr>
      <vt:lpstr>Kaarremittari</vt:lpstr>
      <vt:lpstr>Vuosikello</vt:lpstr>
      <vt:lpstr>Tehtäväkortit</vt:lpstr>
      <vt:lpstr>Tiesanasto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Kotiharju Ari</dc:creator>
  <cp:lastModifiedBy>Maija Kauppila</cp:lastModifiedBy>
  <dcterms:created xsi:type="dcterms:W3CDTF">2018-10-11T10:45:11Z</dcterms:created>
  <dcterms:modified xsi:type="dcterms:W3CDTF">2021-10-06T05:55:56Z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0x0101007ED97BFBAFD55F4FAE705DAB4779D463</vt:lpwstr>
  </property>
</Properties>
</file>